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ZUCENA\Desktop\PUBLICACIONES 3ER TRIM 2023\"/>
    </mc:Choice>
  </mc:AlternateContent>
  <xr:revisionPtr revIDLastSave="0" documentId="13_ncr:1_{4CBA8A67-9715-4CE3-A6A0-211841F70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ESF'!$B$1:$M$80</definedName>
    <definedName name="_xlnm.Print_Area" localSheetId="1">'F2. IADPyOP'!$B$1:$J$40</definedName>
    <definedName name="_xlnm.Print_Area" localSheetId="2">'F3. IAODF'!$B$1:$L$24</definedName>
    <definedName name="_xlnm.Print_Area" localSheetId="4">'F5. EAID'!$B$1:$H$74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 l="1"/>
  <c r="E63" i="3"/>
  <c r="I27" i="4"/>
  <c r="I15" i="4"/>
  <c r="I17" i="4"/>
  <c r="I18" i="4"/>
  <c r="F95" i="4"/>
  <c r="F96" i="4"/>
  <c r="F97" i="4"/>
  <c r="F98" i="4"/>
  <c r="F99" i="4"/>
  <c r="F100" i="4"/>
  <c r="M60" i="1"/>
  <c r="M78" i="1" s="1"/>
  <c r="M77" i="1"/>
  <c r="M68" i="1"/>
  <c r="M64" i="1"/>
  <c r="M48" i="1"/>
  <c r="G64" i="1"/>
  <c r="G62" i="1"/>
  <c r="G49" i="1"/>
  <c r="G27" i="1"/>
  <c r="G19" i="1"/>
  <c r="G11" i="1"/>
  <c r="M11" i="1"/>
  <c r="H28" i="6"/>
  <c r="F110" i="4"/>
  <c r="F111" i="4"/>
  <c r="F104" i="4"/>
  <c r="F28" i="4"/>
  <c r="I28" i="4" s="1"/>
  <c r="E27" i="5"/>
  <c r="E16" i="6"/>
  <c r="F31" i="4"/>
  <c r="F13" i="4"/>
  <c r="I13" i="4" s="1"/>
  <c r="L68" i="1"/>
  <c r="F32" i="4"/>
  <c r="F33" i="4"/>
  <c r="F34" i="4"/>
  <c r="F35" i="4"/>
  <c r="F36" i="4"/>
  <c r="F37" i="4"/>
  <c r="F38" i="4"/>
  <c r="F30" i="4"/>
  <c r="F21" i="4"/>
  <c r="I21" i="4" s="1"/>
  <c r="F22" i="4"/>
  <c r="I22" i="4" s="1"/>
  <c r="F23" i="4"/>
  <c r="I23" i="4" s="1"/>
  <c r="F24" i="4"/>
  <c r="I24" i="4" s="1"/>
  <c r="F25" i="4"/>
  <c r="I25" i="4" s="1"/>
  <c r="F26" i="4"/>
  <c r="I26" i="4" s="1"/>
  <c r="F27" i="4"/>
  <c r="F20" i="4"/>
  <c r="I20" i="4" s="1"/>
  <c r="D29" i="4"/>
  <c r="E68" i="3"/>
  <c r="E70" i="3" s="1"/>
  <c r="E65" i="3"/>
  <c r="E64" i="3" s="1"/>
  <c r="E61" i="3"/>
  <c r="F88" i="4"/>
  <c r="D70" i="3"/>
  <c r="F63" i="3"/>
  <c r="F13" i="5" s="1"/>
  <c r="E14" i="6"/>
  <c r="D92" i="4"/>
  <c r="F14" i="4"/>
  <c r="I14" i="4" s="1"/>
  <c r="F15" i="4"/>
  <c r="F16" i="4"/>
  <c r="I16" i="4" s="1"/>
  <c r="F17" i="4"/>
  <c r="F12" i="4"/>
  <c r="E62" i="3"/>
  <c r="F101" i="4"/>
  <c r="D11" i="4"/>
  <c r="F70" i="3"/>
  <c r="F19" i="1"/>
  <c r="L11" i="1"/>
  <c r="L21" i="1"/>
  <c r="L25" i="1"/>
  <c r="L29" i="1"/>
  <c r="L33" i="1"/>
  <c r="L40" i="1"/>
  <c r="L44" i="1"/>
  <c r="L58" i="1"/>
  <c r="L64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F64" i="3"/>
  <c r="G64" i="3"/>
  <c r="D64" i="3"/>
  <c r="L48" i="1" l="1"/>
  <c r="L60" i="1" s="1"/>
  <c r="F19" i="4"/>
  <c r="L77" i="1"/>
  <c r="E45" i="6"/>
  <c r="E46" i="6"/>
  <c r="E47" i="6"/>
  <c r="E48" i="6"/>
  <c r="E43" i="6"/>
  <c r="I131" i="4"/>
  <c r="I128" i="4"/>
  <c r="L78" i="1" l="1"/>
  <c r="G48" i="6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F22" i="8" l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I104" i="4"/>
  <c r="F105" i="4"/>
  <c r="I105" i="4" s="1"/>
  <c r="I106" i="4"/>
  <c r="F107" i="4"/>
  <c r="I107" i="4" s="1"/>
  <c r="I108" i="4"/>
  <c r="F109" i="4"/>
  <c r="I109" i="4" s="1"/>
  <c r="I110" i="4"/>
  <c r="I111" i="4"/>
  <c r="F103" i="4"/>
  <c r="I103" i="4" s="1"/>
  <c r="F94" i="4"/>
  <c r="I94" i="4" s="1"/>
  <c r="I95" i="4"/>
  <c r="I96" i="4"/>
  <c r="I97" i="4"/>
  <c r="I98" i="4"/>
  <c r="I99" i="4"/>
  <c r="I100" i="4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I30" i="4"/>
  <c r="F18" i="4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0" i="8"/>
  <c r="F34" i="8" s="1"/>
  <c r="F39" i="8" s="1"/>
  <c r="K15" i="6"/>
  <c r="K16" i="6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F30" i="6"/>
  <c r="F44" i="6" s="1"/>
  <c r="D30" i="6"/>
  <c r="D44" i="6" s="1"/>
  <c r="G10" i="6"/>
  <c r="E21" i="6" l="1"/>
  <c r="H21" i="6" s="1"/>
  <c r="C21" i="6"/>
  <c r="G35" i="6"/>
  <c r="G37" i="6" s="1"/>
  <c r="G10" i="8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F12" i="5" s="1"/>
  <c r="G41" i="3"/>
  <c r="C41" i="3"/>
  <c r="E41" i="5" s="1"/>
  <c r="G51" i="5" l="1"/>
  <c r="G13" i="5"/>
  <c r="G12" i="5"/>
  <c r="G41" i="5"/>
  <c r="F41" i="5"/>
  <c r="G43" i="6"/>
  <c r="G44" i="6"/>
  <c r="C22" i="8"/>
  <c r="C10" i="6"/>
  <c r="H12" i="6"/>
  <c r="H10" i="6" s="1"/>
  <c r="E10" i="6"/>
  <c r="C66" i="3"/>
  <c r="C77" i="3" s="1"/>
  <c r="J65" i="3"/>
  <c r="D77" i="3"/>
  <c r="H63" i="3"/>
  <c r="H61" i="3"/>
  <c r="E41" i="3"/>
  <c r="G66" i="3"/>
  <c r="G77" i="3" s="1"/>
  <c r="F66" i="3"/>
  <c r="F77" i="3" s="1"/>
  <c r="C10" i="8" l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l="1"/>
  <c r="H66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39" i="4"/>
  <c r="D19" i="4"/>
  <c r="D10" i="4" l="1"/>
  <c r="D26" i="7" s="1"/>
  <c r="E83" i="4"/>
  <c r="E59" i="7" s="1"/>
  <c r="I83" i="4"/>
  <c r="F83" i="4"/>
  <c r="F59" i="7" s="1"/>
  <c r="H83" i="4"/>
  <c r="G83" i="4"/>
  <c r="H10" i="4"/>
  <c r="G16" i="5" s="1"/>
  <c r="G45" i="5" s="1"/>
  <c r="G47" i="5" s="1"/>
  <c r="E10" i="4"/>
  <c r="I10" i="4"/>
  <c r="D83" i="4"/>
  <c r="G10" i="4"/>
  <c r="F10" i="4"/>
  <c r="F53" i="5"/>
  <c r="E53" i="5"/>
  <c r="F51" i="5"/>
  <c r="E51" i="5"/>
  <c r="E13" i="5" s="1"/>
  <c r="E43" i="5"/>
  <c r="E12" i="5"/>
  <c r="G27" i="5"/>
  <c r="F27" i="5"/>
  <c r="G37" i="5"/>
  <c r="F37" i="5"/>
  <c r="F54" i="5" s="1"/>
  <c r="E37" i="5"/>
  <c r="E54" i="5" s="1"/>
  <c r="G36" i="5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G17" i="5" l="1"/>
  <c r="H59" i="7"/>
  <c r="G55" i="5"/>
  <c r="F17" i="5"/>
  <c r="G59" i="7"/>
  <c r="G54" i="7" s="1"/>
  <c r="G44" i="7" s="1"/>
  <c r="G26" i="7"/>
  <c r="G21" i="7" s="1"/>
  <c r="G11" i="7" s="1"/>
  <c r="F16" i="5"/>
  <c r="H26" i="7"/>
  <c r="H21" i="7" s="1"/>
  <c r="H11" i="7" s="1"/>
  <c r="E26" i="7"/>
  <c r="F26" i="7" s="1"/>
  <c r="F21" i="7" s="1"/>
  <c r="D21" i="7"/>
  <c r="D11" i="7" s="1"/>
  <c r="G57" i="5"/>
  <c r="F49" i="1"/>
  <c r="F64" i="1" s="1"/>
  <c r="F55" i="5"/>
  <c r="H156" i="4"/>
  <c r="H160" i="4" s="1"/>
  <c r="E55" i="5"/>
  <c r="E17" i="5" s="1"/>
  <c r="D59" i="7"/>
  <c r="D54" i="7" s="1"/>
  <c r="D44" i="7" s="1"/>
  <c r="H21" i="2"/>
  <c r="F156" i="4"/>
  <c r="F160" i="4" s="1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E52" i="5"/>
  <c r="F52" i="5"/>
  <c r="E42" i="5"/>
  <c r="K9" i="9"/>
  <c r="J9" i="9"/>
  <c r="F45" i="5" l="1"/>
  <c r="F47" i="5" s="1"/>
  <c r="F48" i="5" s="1"/>
  <c r="F15" i="5"/>
  <c r="E21" i="7"/>
  <c r="E11" i="7" s="1"/>
  <c r="F57" i="5"/>
  <c r="F58" i="5" s="1"/>
  <c r="D77" i="7"/>
  <c r="D81" i="7" s="1"/>
  <c r="G77" i="7"/>
  <c r="G82" i="7" s="1"/>
  <c r="H77" i="7"/>
  <c r="H81" i="7" s="1"/>
  <c r="E57" i="5"/>
  <c r="E58" i="5" s="1"/>
  <c r="G35" i="8"/>
  <c r="G39" i="8"/>
  <c r="O80" i="1"/>
  <c r="E11" i="8"/>
  <c r="D10" i="8"/>
  <c r="G58" i="5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1" i="7" l="1"/>
  <c r="H82" i="7"/>
  <c r="L21" i="9"/>
  <c r="D34" i="8"/>
  <c r="D39" i="8" s="1"/>
  <c r="E77" i="7"/>
  <c r="I26" i="7"/>
  <c r="E10" i="8"/>
  <c r="H10" i="8" s="1"/>
  <c r="I59" i="7"/>
  <c r="F54" i="7"/>
  <c r="E22" i="8"/>
  <c r="F21" i="9"/>
  <c r="D9" i="2"/>
  <c r="D25" i="2" s="1"/>
  <c r="H15" i="2"/>
  <c r="H14" i="2" s="1"/>
  <c r="H9" i="2" s="1"/>
  <c r="H25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F42" i="5"/>
  <c r="G32" i="5"/>
  <c r="F32" i="5"/>
  <c r="E32" i="5"/>
  <c r="F26" i="5"/>
  <c r="F77" i="7" l="1"/>
  <c r="I44" i="7"/>
  <c r="I77" i="7" s="1"/>
  <c r="G35" i="5"/>
  <c r="G38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<sst xmlns="http://schemas.openxmlformats.org/spreadsheetml/2006/main" count="857" uniqueCount="545">
  <si>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</si>
  <si>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</si>
  <si>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</si>
  <si>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</si>
  <si>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</si>
  <si>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</si>
  <si>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</si>
  <si>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</si>
  <si>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</si>
  <si>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</si>
  <si>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</si>
  <si>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</si>
  <si>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</si>
  <si>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</si>
  <si>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</si>
  <si>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</si>
  <si>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</si>
  <si>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</si>
  <si>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</si>
  <si>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</si>
  <si>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</si>
  <si>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</si>
  <si>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</si>
  <si>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</si>
  <si>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</si>
  <si>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</si>
  <si>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</si>
  <si>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</si>
  <si>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</si>
  <si>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</si>
  <si>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</si>
  <si>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</si>
  <si>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</si>
  <si>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</si>
  <si>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</si>
  <si>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</si>
  <si>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</si>
  <si>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</si>
  <si>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</si>
  <si>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</si>
  <si>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</si>
  <si>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</si>
  <si>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</si>
  <si>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</si>
  <si>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</si>
  <si>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</si>
  <si>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</si>
  <si>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</si>
  <si>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</si>
  <si>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</si>
  <si>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</si>
  <si>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</si>
  <si>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</si>
  <si>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</si>
  <si>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</si>
  <si>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</si>
  <si>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</si>
  <si>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</si>
  <si>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</si>
  <si>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</si>
  <si>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</si>
  <si>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</si>
  <si>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</si>
  <si>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</si>
  <si>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</si>
  <si>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</si>
  <si>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</si>
  <si>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</si>
  <si>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</si>
  <si>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</si>
  <si>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</si>
  <si>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</si>
  <si>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</si>
  <si>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</si>
  <si>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</si>
  <si>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</si>
  <si>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</si>
  <si>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</si>
  <si>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</si>
  <si>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</si>
  <si>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</si>
  <si>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</si>
  <si>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</si>
  <si>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</si>
  <si>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</si>
  <si>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</si>
  <si>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</si>
  <si>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</si>
  <si>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</si>
  <si>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</si>
  <si>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</si>
  <si>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</si>
  <si>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</si>
  <si>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</si>
  <si>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</si>
  <si>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</si>
  <si>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</si>
  <si>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</si>
  <si>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</si>
  <si>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</si>
  <si>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</si>
  <si>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</si>
  <si>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</si>
  <si>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</si>
  <si>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</si>
  <si>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</si>
  <si>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</si>
  <si>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</si>
  <si>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</si>
  <si>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</si>
  <si>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</si>
  <si>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</si>
  <si>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</si>
  <si>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</si>
  <si>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</si>
  <si>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</si>
  <si>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</si>
  <si>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</si>
  <si>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</si>
  <si>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</si>
  <si>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</si>
  <si>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</si>
  <si>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</si>
  <si>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</si>
  <si>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</si>
  <si>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</si>
  <si>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</si>
  <si>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</si>
  <si>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</si>
  <si>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</si>
  <si>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</si>
  <si>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</si>
  <si>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</si>
  <si>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</si>
  <si>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</si>
  <si>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</si>
  <si>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</si>
  <si>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</si>
  <si>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</si>
  <si>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</si>
  <si>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</si>
  <si>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</si>
  <si>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</si>
  <si>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</si>
  <si>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</si>
  <si>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</si>
  <si>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</si>
  <si>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</si>
  <si>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</si>
  <si>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</si>
  <si>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</si>
  <si>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</si>
  <si>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</si>
  <si>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</si>
  <si>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</si>
  <si>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</si>
  <si>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</si>
  <si>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</si>
  <si>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</si>
  <si>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</si>
  <si>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</si>
  <si>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</si>
  <si>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</si>
  <si>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</si>
  <si>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</si>
  <si>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</si>
  <si>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</si>
  <si>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</si>
  <si>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</si>
  <si>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</si>
  <si>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</si>
  <si>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</si>
  <si>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</si>
  <si>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</si>
  <si>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</si>
  <si>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</si>
  <si>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</si>
  <si>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</si>
  <si>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</si>
  <si>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</si>
  <si>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</si>
  <si>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</si>
  <si>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</si>
  <si>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</si>
  <si>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</si>
  <si>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</si>
  <si>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</si>
  <si>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</si>
  <si>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</si>
  <si>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</si>
  <si>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</si>
  <si>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</si>
  <si>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</si>
  <si>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</si>
  <si>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</si>
  <si>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</si>
  <si>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</si>
  <si>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</si>
  <si>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</si>
  <si>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</si>
  <si>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</si>
  <si>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</si>
  <si>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</si>
  <si>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</si>
  <si>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</si>
  <si>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</si>
  <si>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</si>
  <si>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</si>
  <si>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</si>
  <si>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</si>
  <si>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</si>
  <si>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</si>
  <si>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</si>
  <si>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</si>
  <si>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</si>
  <si>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</si>
  <si>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</si>
  <si>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</si>
  <si>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</si>
  <si>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</si>
  <si>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</si>
  <si>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</si>
  <si>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</si>
  <si>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</si>
  <si>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</si>
  <si>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</si>
  <si>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</si>
  <si>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</si>
  <si>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</si>
  <si>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</si>
  <si>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</si>
  <si>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</si>
  <si>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</si>
  <si>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</si>
  <si>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</si>
  <si>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</si>
  <si>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</si>
  <si>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</si>
  <si>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</si>
  <si>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</si>
  <si>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</si>
  <si>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</si>
  <si>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</si>
  <si>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</si>
  <si>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</si>
  <si>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</si>
  <si>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</si>
  <si>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</si>
  <si>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</si>
  <si>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</si>
  <si>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</si>
  <si>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</si>
  <si>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</si>
  <si>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</si>
  <si>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</si>
  <si>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</si>
  <si>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</si>
  <si>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</si>
  <si>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</si>
  <si>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</si>
  <si>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</si>
  <si>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</si>
  <si>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</si>
  <si>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</si>
  <si>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</si>
  <si>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</si>
  <si>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</si>
  <si>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</si>
  <si>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</si>
  <si>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</si>
  <si>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</si>
  <si>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</si>
  <si>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</si>
  <si>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</si>
  <si>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</si>
  <si>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</si>
  <si>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</si>
  <si>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</si>
  <si>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</si>
  <si>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</si>
  <si>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</si>
  <si>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</si>
  <si>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</si>
  <si>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</si>
  <si>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</si>
  <si>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</si>
  <si>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</si>
  <si>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</si>
  <si>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</si>
  <si>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</si>
  <si>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</si>
  <si>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</si>
  <si>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</si>
  <si>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</si>
  <si>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</si>
  <si>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</si>
  <si>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</si>
  <si>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</si>
  <si>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</si>
  <si>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</si>
  <si>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</si>
  <si>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</si>
  <si>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</si>
  <si>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</si>
  <si>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</si>
  <si>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</si>
  <si>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</si>
  <si>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</si>
  <si>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</si>
  <si>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</si>
  <si>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</si>
  <si>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</si>
  <si>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</si>
  <si>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</si>
  <si>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</si>
  <si>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</si>
  <si>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</si>
  <si>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</si>
  <si>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</si>
  <si>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</si>
  <si>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</si>
  <si>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</si>
  <si>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</si>
  <si>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</si>
  <si>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</si>
  <si>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</si>
  <si>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</si>
  <si>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</si>
  <si>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</si>
  <si>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</si>
  <si>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</si>
  <si>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</si>
  <si>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</si>
  <si>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</si>
  <si>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</si>
  <si>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</si>
  <si>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</si>
  <si>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</si>
  <si>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</si>
  <si>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</si>
  <si>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</si>
  <si>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</si>
  <si>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</si>
  <si>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</si>
  <si>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</si>
  <si>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</si>
  <si>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</si>
  <si>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</si>
  <si>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</si>
  <si>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</si>
  <si>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</si>
  <si>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</si>
  <si>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</si>
  <si>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</si>
  <si>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</si>
  <si>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</si>
  <si>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</si>
  <si>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</si>
  <si>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</si>
  <si>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</si>
  <si>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</si>
  <si>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</si>
  <si>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</si>
  <si>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</si>
  <si>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</si>
  <si>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</si>
  <si>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</si>
  <si>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</si>
  <si>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</si>
  <si>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</si>
  <si>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</si>
  <si>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</si>
  <si>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</si>
  <si>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</si>
  <si>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</si>
  <si>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</si>
  <si>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</si>
  <si>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</si>
  <si>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</si>
  <si>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</si>
  <si>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</si>
  <si>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</si>
  <si>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</si>
  <si>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</si>
  <si>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</si>
  <si>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</si>
  <si>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</si>
  <si>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</si>
  <si>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</si>
  <si>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</si>
  <si>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</si>
  <si>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</si>
  <si>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</si>
  <si>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</si>
  <si>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</si>
  <si>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</si>
  <si>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</si>
  <si>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</si>
  <si>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</si>
  <si>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</si>
  <si>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</si>
  <si>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</si>
  <si>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</si>
  <si>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</si>
  <si>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</si>
  <si>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</si>
  <si>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</si>
  <si>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</si>
  <si>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</si>
  <si>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</si>
  <si>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</si>
  <si>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</si>
  <si>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</si>
  <si>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</si>
  <si>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</si>
  <si>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</si>
  <si>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</si>
  <si>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</si>
  <si>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</si>
  <si>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</si>
  <si>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</si>
  <si>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</si>
  <si>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</si>
  <si>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</si>
  <si>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</si>
  <si>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</si>
  <si>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</si>
  <si>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</si>
  <si>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</si>
  <si>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</si>
  <si>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</si>
  <si>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</si>
  <si>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</si>
  <si>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</si>
  <si>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</si>
  <si>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</si>
  <si>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</si>
  <si>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</si>
  <si>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</si>
  <si>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</si>
  <si>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</si>
  <si>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</si>
  <si>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</si>
  <si>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</si>
  <si>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</si>
  <si>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</si>
  <si>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</si>
  <si>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</si>
  <si>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</si>
  <si>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</si>
  <si>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</si>
  <si>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</si>
  <si>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</si>
  <si>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</si>
  <si>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</si>
  <si>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</si>
  <si>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</si>
  <si>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</si>
  <si>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</si>
  <si>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</si>
  <si>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</si>
  <si>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</si>
  <si>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</si>
  <si>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</si>
  <si>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</si>
  <si>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</si>
  <si>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</si>
  <si>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</si>
  <si>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</si>
  <si>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</si>
  <si>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</si>
  <si>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</si>
  <si>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</si>
  <si>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</si>
  <si>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</si>
  <si>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</si>
  <si>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</si>
  <si>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</si>
  <si>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</si>
  <si>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</si>
  <si>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</si>
  <si>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</si>
  <si>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</si>
  <si>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</si>
  <si>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</si>
  <si>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</si>
  <si>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</si>
  <si>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</si>
  <si>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</si>
  <si>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</si>
  <si>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</si>
  <si>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</si>
  <si>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</si>
  <si>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</si>
  <si>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</si>
  <si>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</si>
  <si>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</si>
  <si>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</si>
  <si>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</si>
  <si>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</si>
  <si>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</si>
  <si>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</si>
  <si>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</si>
  <si>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</si>
  <si>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</si>
  <si>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</si>
  <si>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</si>
  <si>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</si>
  <si>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</si>
  <si>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</si>
  <si>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</si>
  <si>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</si>
  <si>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</si>
  <si>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</si>
  <si>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</si>
  <si>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</si>
  <si>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</si>
  <si>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</si>
  <si>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</si>
  <si>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</si>
  <si>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</si>
  <si>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</si>
  <si>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</si>
  <si>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</si>
  <si>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</si>
  <si>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</si>
  <si>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</si>
  <si>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</si>
  <si>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</si>
  <si>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</si>
  <si>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</si>
  <si>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</si>
  <si>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</si>
  <si>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</si>
  <si>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</si>
  <si>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2022</t>
  </si>
  <si>
    <t>Al 30 de Septiembre de 2023 y al 31 de Diciembre de 2022</t>
  </si>
  <si>
    <t>30 de Septiembre de 2023</t>
  </si>
  <si>
    <t>Del 1 de Enero al 30 de Septiembre de 2023 (b)</t>
  </si>
  <si>
    <t>Saldo al 31 de Diciembre de 2022(d)</t>
  </si>
  <si>
    <t>Del 1 de Enero al 30 de Septiembre de 2023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</si>
  <si>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</si>
  <si>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</si>
  <si>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– l)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</si>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</sst>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2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3" fillId="0" borderId="0"/>
    <xf numFmtId="164" fontId="18" fillId="0" borderId="0"/>
    <xf numFmtId="0" fontId="18" fillId="0" borderId="0"/>
    <xf numFmtId="43" fontId="13" fillId="0" borderId="0" applyFont="0" applyFill="0" applyBorder="0" applyAlignment="0" applyProtection="0"/>
    <xf numFmtId="0" fontId="21" fillId="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" fillId="0" borderId="0"/>
    <xf numFmtId="0" fontId="24" fillId="0" borderId="0"/>
    <xf numFmtId="0" fontId="10" fillId="0" borderId="0"/>
  </cellStyleXfs>
  <cellXfs count="492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7" fillId="2" borderId="0" xfId="1" applyFont="1" applyFill="1" applyAlignment="1">
      <alignment horizontal="right"/>
    </xf>
    <xf numFmtId="0" fontId="17" fillId="2" borderId="0" xfId="1" applyFont="1" applyFill="1" applyAlignment="1" applyProtection="1">
      <alignment horizontal="center"/>
      <protection locked="0"/>
    </xf>
    <xf numFmtId="4" fontId="15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4" fillId="0" borderId="1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8" xfId="0" applyFont="1" applyBorder="1"/>
    <xf numFmtId="0" fontId="15" fillId="2" borderId="2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3" fontId="14" fillId="0" borderId="5" xfId="0" applyNumberFormat="1" applyFont="1" applyBorder="1"/>
    <xf numFmtId="4" fontId="14" fillId="0" borderId="5" xfId="0" applyNumberFormat="1" applyFont="1" applyBorder="1"/>
    <xf numFmtId="0" fontId="14" fillId="0" borderId="7" xfId="0" applyFont="1" applyBorder="1"/>
    <xf numFmtId="0" fontId="14" fillId="2" borderId="9" xfId="0" applyFont="1" applyFill="1" applyBorder="1"/>
    <xf numFmtId="0" fontId="14" fillId="0" borderId="11" xfId="0" applyFont="1" applyBorder="1"/>
    <xf numFmtId="0" fontId="14" fillId="0" borderId="10" xfId="0" applyFont="1" applyBorder="1"/>
    <xf numFmtId="4" fontId="14" fillId="2" borderId="9" xfId="0" applyNumberFormat="1" applyFont="1" applyFill="1" applyBorder="1"/>
    <xf numFmtId="4" fontId="14" fillId="0" borderId="10" xfId="0" applyNumberFormat="1" applyFont="1" applyBorder="1"/>
    <xf numFmtId="0" fontId="14" fillId="2" borderId="1" xfId="0" applyFont="1" applyFill="1" applyBorder="1"/>
    <xf numFmtId="4" fontId="14" fillId="0" borderId="4" xfId="0" applyNumberFormat="1" applyFont="1" applyBorder="1"/>
    <xf numFmtId="49" fontId="14" fillId="0" borderId="0" xfId="0" applyNumberFormat="1" applyFont="1"/>
    <xf numFmtId="49" fontId="15" fillId="0" borderId="0" xfId="0" applyNumberFormat="1" applyFont="1"/>
    <xf numFmtId="3" fontId="14" fillId="0" borderId="11" xfId="0" applyNumberFormat="1" applyFont="1" applyBorder="1"/>
    <xf numFmtId="0" fontId="12" fillId="0" borderId="0" xfId="6"/>
    <xf numFmtId="0" fontId="23" fillId="0" borderId="4" xfId="5" applyFont="1" applyFill="1" applyBorder="1" applyAlignment="1">
      <alignment horizontal="left" vertical="center"/>
    </xf>
    <xf numFmtId="0" fontId="19" fillId="0" borderId="5" xfId="5" applyFont="1" applyFill="1" applyBorder="1" applyAlignment="1">
      <alignment horizontal="center" vertical="center"/>
    </xf>
    <xf numFmtId="4" fontId="23" fillId="0" borderId="9" xfId="5" applyNumberFormat="1" applyFont="1" applyFill="1" applyBorder="1" applyAlignment="1">
      <alignment horizontal="right" vertical="center"/>
    </xf>
    <xf numFmtId="0" fontId="20" fillId="0" borderId="0" xfId="6" applyFont="1"/>
    <xf numFmtId="0" fontId="20" fillId="0" borderId="1" xfId="6" applyFont="1" applyBorder="1"/>
    <xf numFmtId="0" fontId="20" fillId="0" borderId="3" xfId="6" applyFont="1" applyBorder="1"/>
    <xf numFmtId="4" fontId="20" fillId="0" borderId="9" xfId="6" applyNumberFormat="1" applyFont="1" applyBorder="1"/>
    <xf numFmtId="0" fontId="12" fillId="0" borderId="5" xfId="6" applyBorder="1"/>
    <xf numFmtId="0" fontId="20" fillId="0" borderId="4" xfId="6" applyFont="1" applyBorder="1"/>
    <xf numFmtId="0" fontId="20" fillId="0" borderId="5" xfId="6" applyFont="1" applyBorder="1"/>
    <xf numFmtId="0" fontId="22" fillId="0" borderId="5" xfId="6" applyFont="1" applyBorder="1"/>
    <xf numFmtId="0" fontId="12" fillId="0" borderId="8" xfId="6" applyBorder="1"/>
    <xf numFmtId="0" fontId="20" fillId="0" borderId="15" xfId="6" applyFont="1" applyBorder="1"/>
    <xf numFmtId="0" fontId="20" fillId="0" borderId="13" xfId="6" applyFont="1" applyBorder="1"/>
    <xf numFmtId="4" fontId="20" fillId="0" borderId="14" xfId="6" applyNumberFormat="1" applyFont="1" applyBorder="1"/>
    <xf numFmtId="0" fontId="12" fillId="0" borderId="4" xfId="6" applyBorder="1" applyAlignment="1">
      <alignment horizontal="right"/>
    </xf>
    <xf numFmtId="0" fontId="12" fillId="0" borderId="6" xfId="6" applyBorder="1" applyAlignment="1">
      <alignment horizontal="right"/>
    </xf>
    <xf numFmtId="166" fontId="12" fillId="0" borderId="0" xfId="6" applyNumberFormat="1"/>
    <xf numFmtId="2" fontId="0" fillId="0" borderId="0" xfId="0" applyNumberForma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31" fillId="0" borderId="11" xfId="0" applyNumberFormat="1" applyFont="1" applyBorder="1" applyAlignment="1" applyProtection="1">
      <alignment horizontal="right" wrapText="1"/>
      <protection locked="0"/>
    </xf>
    <xf numFmtId="3" fontId="27" fillId="0" borderId="11" xfId="8" applyNumberFormat="1" applyFont="1" applyFill="1" applyBorder="1" applyAlignment="1" applyProtection="1">
      <alignment horizontal="right" wrapText="1"/>
      <protection locked="0"/>
    </xf>
    <xf numFmtId="3" fontId="27" fillId="0" borderId="11" xfId="0" applyNumberFormat="1" applyFont="1" applyBorder="1" applyAlignment="1" applyProtection="1">
      <alignment horizontal="right" wrapText="1"/>
      <protection locked="0"/>
    </xf>
    <xf numFmtId="3" fontId="31" fillId="0" borderId="10" xfId="0" applyNumberFormat="1" applyFont="1" applyBorder="1" applyAlignment="1" applyProtection="1">
      <alignment horizontal="right" wrapText="1"/>
      <protection locked="0"/>
    </xf>
    <xf numFmtId="3" fontId="27" fillId="0" borderId="11" xfId="0" applyNumberFormat="1" applyFont="1" applyBorder="1" applyAlignment="1" applyProtection="1">
      <alignment horizontal="right"/>
      <protection locked="0"/>
    </xf>
    <xf numFmtId="4" fontId="11" fillId="0" borderId="11" xfId="6" applyNumberFormat="1" applyFont="1" applyBorder="1"/>
    <xf numFmtId="4" fontId="11" fillId="0" borderId="10" xfId="6" applyNumberFormat="1" applyFont="1" applyBorder="1"/>
    <xf numFmtId="3" fontId="31" fillId="0" borderId="11" xfId="0" applyNumberFormat="1" applyFont="1" applyBorder="1" applyAlignment="1" applyProtection="1">
      <alignment horizontal="right"/>
      <protection locked="0"/>
    </xf>
    <xf numFmtId="3" fontId="31" fillId="0" borderId="10" xfId="0" applyNumberFormat="1" applyFont="1" applyBorder="1" applyAlignment="1" applyProtection="1">
      <alignment horizontal="right"/>
      <protection locked="0"/>
    </xf>
    <xf numFmtId="3" fontId="27" fillId="0" borderId="11" xfId="0" applyNumberFormat="1" applyFont="1" applyBorder="1" applyAlignment="1">
      <alignment horizontal="right"/>
    </xf>
    <xf numFmtId="0" fontId="20" fillId="2" borderId="9" xfId="6" applyFont="1" applyFill="1" applyBorder="1"/>
    <xf numFmtId="0" fontId="12" fillId="2" borderId="11" xfId="6" applyFill="1" applyBorder="1" applyAlignment="1">
      <alignment horizontal="left" indent="2"/>
    </xf>
    <xf numFmtId="0" fontId="12" fillId="2" borderId="11" xfId="6" applyFill="1" applyBorder="1" applyAlignment="1">
      <alignment horizontal="left" indent="4"/>
    </xf>
    <xf numFmtId="0" fontId="20" fillId="2" borderId="11" xfId="6" applyFont="1" applyFill="1" applyBorder="1" applyAlignment="1">
      <alignment horizontal="left"/>
    </xf>
    <xf numFmtId="0" fontId="12" fillId="2" borderId="11" xfId="6" applyFill="1" applyBorder="1" applyAlignment="1">
      <alignment horizontal="left" wrapText="1" indent="4"/>
    </xf>
    <xf numFmtId="0" fontId="20" fillId="2" borderId="11" xfId="6" applyFont="1" applyFill="1" applyBorder="1" applyAlignment="1">
      <alignment horizontal="left" indent="2"/>
    </xf>
    <xf numFmtId="0" fontId="20" fillId="2" borderId="10" xfId="6" applyFont="1" applyFill="1" applyBorder="1" applyAlignment="1">
      <alignment horizontal="left"/>
    </xf>
    <xf numFmtId="0" fontId="12" fillId="2" borderId="9" xfId="6" applyFill="1" applyBorder="1"/>
    <xf numFmtId="3" fontId="12" fillId="2" borderId="11" xfId="7" applyNumberFormat="1" applyFont="1" applyFill="1" applyBorder="1"/>
    <xf numFmtId="3" fontId="20" fillId="2" borderId="11" xfId="7" applyNumberFormat="1" applyFont="1" applyFill="1" applyBorder="1"/>
    <xf numFmtId="3" fontId="11" fillId="2" borderId="11" xfId="7" applyNumberFormat="1" applyFont="1" applyFill="1" applyBorder="1"/>
    <xf numFmtId="3" fontId="20" fillId="2" borderId="10" xfId="7" applyNumberFormat="1" applyFont="1" applyFill="1" applyBorder="1"/>
    <xf numFmtId="0" fontId="14" fillId="4" borderId="6" xfId="0" applyFont="1" applyFill="1" applyBorder="1"/>
    <xf numFmtId="0" fontId="17" fillId="4" borderId="7" xfId="1" applyFont="1" applyFill="1" applyBorder="1" applyAlignment="1">
      <alignment horizontal="right"/>
    </xf>
    <xf numFmtId="49" fontId="14" fillId="0" borderId="1" xfId="0" applyNumberFormat="1" applyFont="1" applyBorder="1"/>
    <xf numFmtId="49" fontId="14" fillId="0" borderId="4" xfId="0" applyNumberFormat="1" applyFont="1" applyBorder="1"/>
    <xf numFmtId="49" fontId="14" fillId="0" borderId="6" xfId="0" applyNumberFormat="1" applyFont="1" applyBorder="1"/>
    <xf numFmtId="0" fontId="33" fillId="0" borderId="0" xfId="6" applyFont="1"/>
    <xf numFmtId="0" fontId="34" fillId="0" borderId="16" xfId="6" applyFont="1" applyBorder="1" applyAlignment="1">
      <alignment horizontal="left" vertical="center" wrapText="1"/>
    </xf>
    <xf numFmtId="4" fontId="34" fillId="0" borderId="28" xfId="6" applyNumberFormat="1" applyFont="1" applyBorder="1" applyAlignment="1">
      <alignment vertical="center" wrapText="1"/>
    </xf>
    <xf numFmtId="0" fontId="33" fillId="0" borderId="16" xfId="6" applyFont="1" applyBorder="1" applyAlignment="1">
      <alignment horizontal="left" vertical="center" wrapText="1" indent="2"/>
    </xf>
    <xf numFmtId="4" fontId="33" fillId="0" borderId="28" xfId="6" applyNumberFormat="1" applyFont="1" applyBorder="1" applyAlignment="1">
      <alignment horizontal="right" vertical="center" wrapText="1"/>
    </xf>
    <xf numFmtId="4" fontId="24" fillId="0" borderId="28" xfId="10" applyNumberFormat="1" applyFont="1" applyBorder="1" applyAlignment="1">
      <alignment horizontal="right" vertical="center"/>
    </xf>
    <xf numFmtId="4" fontId="33" fillId="0" borderId="28" xfId="6" applyNumberFormat="1" applyFont="1" applyBorder="1" applyAlignment="1">
      <alignment horizontal="right"/>
    </xf>
    <xf numFmtId="0" fontId="33" fillId="0" borderId="16" xfId="6" applyFont="1" applyBorder="1" applyAlignment="1">
      <alignment horizontal="left" vertical="center" wrapText="1" indent="4"/>
    </xf>
    <xf numFmtId="0" fontId="33" fillId="0" borderId="16" xfId="6" applyFont="1" applyBorder="1" applyAlignment="1">
      <alignment horizontal="left" vertical="center" wrapText="1"/>
    </xf>
    <xf numFmtId="4" fontId="34" fillId="0" borderId="28" xfId="6" applyNumberFormat="1" applyFont="1" applyBorder="1" applyAlignment="1">
      <alignment horizontal="right" vertical="center" wrapText="1"/>
    </xf>
    <xf numFmtId="4" fontId="34" fillId="0" borderId="23" xfId="6" applyNumberFormat="1" applyFont="1" applyBorder="1" applyAlignment="1">
      <alignment horizontal="right" vertical="center" wrapText="1"/>
    </xf>
    <xf numFmtId="0" fontId="33" fillId="0" borderId="16" xfId="6" applyFont="1" applyBorder="1" applyAlignment="1">
      <alignment horizontal="left" vertical="center" wrapText="1" indent="5"/>
    </xf>
    <xf numFmtId="0" fontId="34" fillId="0" borderId="18" xfId="6" applyFont="1" applyBorder="1" applyAlignment="1">
      <alignment horizontal="left" vertical="center" wrapText="1"/>
    </xf>
    <xf numFmtId="4" fontId="34" fillId="0" borderId="30" xfId="6" applyNumberFormat="1" applyFont="1" applyBorder="1" applyAlignment="1">
      <alignment vertical="center" wrapText="1"/>
    </xf>
    <xf numFmtId="0" fontId="20" fillId="0" borderId="16" xfId="6" applyFont="1" applyBorder="1" applyAlignment="1">
      <alignment horizontal="left" vertical="center" wrapText="1"/>
    </xf>
    <xf numFmtId="0" fontId="10" fillId="2" borderId="0" xfId="11" applyFont="1" applyFill="1"/>
    <xf numFmtId="4" fontId="10" fillId="0" borderId="28" xfId="11" applyNumberFormat="1" applyFont="1" applyBorder="1" applyAlignment="1">
      <alignment horizontal="right" vertical="center"/>
    </xf>
    <xf numFmtId="0" fontId="10" fillId="0" borderId="0" xfId="12" applyAlignment="1">
      <alignment vertical="center"/>
    </xf>
    <xf numFmtId="0" fontId="10" fillId="0" borderId="0" xfId="11" applyFont="1" applyAlignment="1">
      <alignment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8" xfId="12" applyFont="1" applyBorder="1" applyAlignment="1">
      <alignment horizontal="left" vertical="center" indent="2"/>
    </xf>
    <xf numFmtId="4" fontId="20" fillId="0" borderId="28" xfId="11" applyNumberFormat="1" applyFont="1" applyBorder="1" applyAlignment="1">
      <alignment horizontal="right" vertical="center"/>
    </xf>
    <xf numFmtId="0" fontId="20" fillId="0" borderId="0" xfId="12" applyFont="1" applyAlignment="1">
      <alignment vertical="center"/>
    </xf>
    <xf numFmtId="0" fontId="20" fillId="0" borderId="0" xfId="11" applyFont="1" applyAlignment="1">
      <alignment vertical="center"/>
    </xf>
    <xf numFmtId="4" fontId="10" fillId="0" borderId="28" xfId="10" applyNumberFormat="1" applyBorder="1" applyAlignment="1">
      <alignment horizontal="right" vertical="center"/>
    </xf>
    <xf numFmtId="0" fontId="10" fillId="0" borderId="0" xfId="10" applyAlignment="1">
      <alignment vertical="center"/>
    </xf>
    <xf numFmtId="4" fontId="20" fillId="0" borderId="18" xfId="10" applyNumberFormat="1" applyFont="1" applyBorder="1"/>
    <xf numFmtId="4" fontId="20" fillId="0" borderId="30" xfId="10" applyNumberFormat="1" applyFont="1" applyBorder="1"/>
    <xf numFmtId="0" fontId="10" fillId="0" borderId="0" xfId="10"/>
    <xf numFmtId="4" fontId="10" fillId="0" borderId="0" xfId="10" applyNumberFormat="1"/>
    <xf numFmtId="4" fontId="10" fillId="0" borderId="23" xfId="6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3" fontId="20" fillId="0" borderId="28" xfId="6" applyNumberFormat="1" applyFont="1" applyBorder="1" applyAlignment="1">
      <alignment horizontal="right" vertical="center"/>
    </xf>
    <xf numFmtId="3" fontId="20" fillId="0" borderId="23" xfId="6" applyNumberFormat="1" applyFont="1" applyBorder="1" applyAlignment="1">
      <alignment horizontal="right" vertical="center"/>
    </xf>
    <xf numFmtId="0" fontId="10" fillId="0" borderId="16" xfId="6" applyFont="1" applyBorder="1" applyAlignment="1">
      <alignment horizontal="left" vertical="center"/>
    </xf>
    <xf numFmtId="0" fontId="10" fillId="0" borderId="23" xfId="6" applyFont="1" applyBorder="1" applyAlignment="1">
      <alignment horizontal="left" vertical="center"/>
    </xf>
    <xf numFmtId="3" fontId="10" fillId="0" borderId="28" xfId="6" applyNumberFormat="1" applyFont="1" applyBorder="1" applyAlignment="1">
      <alignment horizontal="right" vertical="center"/>
    </xf>
    <xf numFmtId="3" fontId="10" fillId="0" borderId="23" xfId="6" applyNumberFormat="1" applyFont="1" applyBorder="1" applyAlignment="1">
      <alignment horizontal="right" vertical="center"/>
    </xf>
    <xf numFmtId="0" fontId="20" fillId="0" borderId="16" xfId="6" applyFont="1" applyBorder="1" applyAlignment="1">
      <alignment vertical="center"/>
    </xf>
    <xf numFmtId="0" fontId="20" fillId="0" borderId="23" xfId="6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8" xfId="6" applyFont="1" applyBorder="1" applyAlignment="1">
      <alignment vertical="center"/>
    </xf>
    <xf numFmtId="0" fontId="20" fillId="0" borderId="20" xfId="6" applyFont="1" applyBorder="1" applyAlignment="1">
      <alignment vertical="center"/>
    </xf>
    <xf numFmtId="165" fontId="23" fillId="0" borderId="0" xfId="5" applyNumberFormat="1" applyFont="1" applyFill="1" applyBorder="1" applyAlignment="1" applyProtection="1">
      <alignment horizontal="center"/>
    </xf>
    <xf numFmtId="0" fontId="20" fillId="0" borderId="0" xfId="6" applyFont="1" applyAlignment="1">
      <alignment horizontal="center"/>
    </xf>
    <xf numFmtId="0" fontId="22" fillId="0" borderId="0" xfId="11" applyFont="1"/>
    <xf numFmtId="0" fontId="35" fillId="0" borderId="0" xfId="0" applyFont="1"/>
    <xf numFmtId="0" fontId="23" fillId="0" borderId="0" xfId="6" applyFont="1" applyAlignment="1">
      <alignment horizontal="center" vertical="center"/>
    </xf>
    <xf numFmtId="0" fontId="23" fillId="0" borderId="17" xfId="6" applyFont="1" applyBorder="1" applyAlignment="1">
      <alignment horizontal="center" vertical="center"/>
    </xf>
    <xf numFmtId="0" fontId="37" fillId="0" borderId="0" xfId="6" applyFont="1"/>
    <xf numFmtId="0" fontId="36" fillId="0" borderId="0" xfId="6" applyFont="1" applyAlignment="1">
      <alignment horizontal="center" vertical="center"/>
    </xf>
    <xf numFmtId="4" fontId="20" fillId="0" borderId="11" xfId="6" applyNumberFormat="1" applyFont="1" applyBorder="1"/>
    <xf numFmtId="0" fontId="32" fillId="0" borderId="0" xfId="0" applyFont="1" applyAlignment="1">
      <alignment vertical="center"/>
    </xf>
    <xf numFmtId="0" fontId="14" fillId="6" borderId="1" xfId="0" applyFont="1" applyFill="1" applyBorder="1"/>
    <xf numFmtId="0" fontId="16" fillId="6" borderId="2" xfId="1" applyFont="1" applyFill="1" applyBorder="1"/>
    <xf numFmtId="0" fontId="14" fillId="6" borderId="4" xfId="0" applyFont="1" applyFill="1" applyBorder="1"/>
    <xf numFmtId="3" fontId="17" fillId="6" borderId="0" xfId="1" applyNumberFormat="1" applyFont="1" applyFill="1"/>
    <xf numFmtId="0" fontId="17" fillId="6" borderId="0" xfId="1" applyFont="1" applyFill="1"/>
    <xf numFmtId="0" fontId="14" fillId="6" borderId="6" xfId="0" applyFont="1" applyFill="1" applyBorder="1"/>
    <xf numFmtId="0" fontId="17" fillId="6" borderId="7" xfId="2" applyNumberFormat="1" applyFont="1" applyFill="1" applyBorder="1" applyAlignment="1">
      <alignment vertical="center"/>
    </xf>
    <xf numFmtId="0" fontId="15" fillId="6" borderId="6" xfId="0" applyFont="1" applyFill="1" applyBorder="1"/>
    <xf numFmtId="3" fontId="26" fillId="6" borderId="14" xfId="0" applyNumberFormat="1" applyFont="1" applyFill="1" applyBorder="1" applyAlignment="1">
      <alignment horizontal="center" vertical="center" wrapText="1"/>
    </xf>
    <xf numFmtId="3" fontId="26" fillId="6" borderId="14" xfId="0" applyNumberFormat="1" applyFont="1" applyFill="1" applyBorder="1" applyAlignment="1">
      <alignment horizontal="center" wrapText="1"/>
    </xf>
    <xf numFmtId="3" fontId="31" fillId="4" borderId="11" xfId="0" applyNumberFormat="1" applyFont="1" applyFill="1" applyBorder="1" applyAlignment="1" applyProtection="1">
      <alignment horizontal="right" wrapText="1"/>
      <protection locked="0"/>
    </xf>
    <xf numFmtId="3" fontId="27" fillId="4" borderId="11" xfId="0" applyNumberFormat="1" applyFont="1" applyFill="1" applyBorder="1" applyAlignment="1" applyProtection="1">
      <alignment horizontal="right" wrapText="1"/>
      <protection locked="0"/>
    </xf>
    <xf numFmtId="3" fontId="27" fillId="4" borderId="11" xfId="0" applyNumberFormat="1" applyFont="1" applyFill="1" applyBorder="1" applyAlignment="1" applyProtection="1">
      <alignment horizontal="right"/>
      <protection locked="0"/>
    </xf>
    <xf numFmtId="3" fontId="20" fillId="4" borderId="11" xfId="7" applyNumberFormat="1" applyFont="1" applyFill="1" applyBorder="1"/>
    <xf numFmtId="0" fontId="20" fillId="7" borderId="14" xfId="6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 wrapText="1"/>
    </xf>
    <xf numFmtId="0" fontId="23" fillId="7" borderId="14" xfId="5" applyFont="1" applyFill="1" applyBorder="1" applyAlignment="1">
      <alignment horizontal="center" vertical="center"/>
    </xf>
    <xf numFmtId="0" fontId="23" fillId="7" borderId="14" xfId="5" applyFont="1" applyFill="1" applyBorder="1" applyAlignment="1">
      <alignment horizontal="center" vertical="center" wrapText="1"/>
    </xf>
    <xf numFmtId="0" fontId="23" fillId="7" borderId="10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 wrapText="1"/>
    </xf>
    <xf numFmtId="0" fontId="23" fillId="7" borderId="26" xfId="6" applyFont="1" applyFill="1" applyBorder="1" applyAlignment="1">
      <alignment horizontal="center" vertical="center" wrapText="1"/>
    </xf>
    <xf numFmtId="0" fontId="38" fillId="7" borderId="30" xfId="5" applyFont="1" applyFill="1" applyBorder="1" applyAlignment="1">
      <alignment horizontal="center" vertical="center"/>
    </xf>
    <xf numFmtId="0" fontId="38" fillId="7" borderId="30" xfId="5" applyFont="1" applyFill="1" applyBorder="1" applyAlignment="1">
      <alignment horizontal="center" vertical="center" wrapText="1"/>
    </xf>
    <xf numFmtId="0" fontId="34" fillId="0" borderId="0" xfId="6" applyFont="1"/>
    <xf numFmtId="0" fontId="8" fillId="0" borderId="28" xfId="12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4" fontId="14" fillId="0" borderId="11" xfId="0" applyNumberFormat="1" applyFont="1" applyBorder="1"/>
    <xf numFmtId="4" fontId="15" fillId="0" borderId="11" xfId="0" applyNumberFormat="1" applyFont="1" applyBorder="1"/>
    <xf numFmtId="4" fontId="0" fillId="0" borderId="11" xfId="0" applyNumberFormat="1" applyBorder="1"/>
    <xf numFmtId="0" fontId="26" fillId="0" borderId="0" xfId="0" applyFont="1" applyAlignment="1">
      <alignment horizontal="justify" vertical="center"/>
    </xf>
    <xf numFmtId="0" fontId="6" fillId="0" borderId="0" xfId="0" applyFont="1"/>
    <xf numFmtId="0" fontId="26" fillId="6" borderId="23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justify" vertical="center" wrapText="1"/>
    </xf>
    <xf numFmtId="3" fontId="26" fillId="4" borderId="23" xfId="0" applyNumberFormat="1" applyFont="1" applyFill="1" applyBorder="1" applyAlignment="1">
      <alignment wrapText="1"/>
    </xf>
    <xf numFmtId="3" fontId="26" fillId="4" borderId="23" xfId="0" applyNumberFormat="1" applyFont="1" applyFill="1" applyBorder="1" applyAlignment="1">
      <alignment horizontal="right" wrapText="1"/>
    </xf>
    <xf numFmtId="3" fontId="26" fillId="0" borderId="23" xfId="0" applyNumberFormat="1" applyFont="1" applyBorder="1" applyAlignment="1">
      <alignment wrapText="1"/>
    </xf>
    <xf numFmtId="3" fontId="26" fillId="0" borderId="23" xfId="0" applyNumberFormat="1" applyFont="1" applyBorder="1" applyAlignment="1">
      <alignment horizontal="right" wrapText="1"/>
    </xf>
    <xf numFmtId="0" fontId="26" fillId="0" borderId="16" xfId="0" applyFont="1" applyBorder="1" applyAlignment="1">
      <alignment horizontal="justify" vertical="center" wrapText="1"/>
    </xf>
    <xf numFmtId="0" fontId="28" fillId="0" borderId="23" xfId="0" applyFont="1" applyBorder="1" applyAlignment="1">
      <alignment horizontal="justify" vertical="center" wrapText="1"/>
    </xf>
    <xf numFmtId="0" fontId="28" fillId="0" borderId="16" xfId="0" applyFont="1" applyBorder="1" applyAlignment="1">
      <alignment horizontal="justify" vertical="center" wrapText="1"/>
    </xf>
    <xf numFmtId="3" fontId="28" fillId="0" borderId="23" xfId="0" applyNumberFormat="1" applyFont="1" applyBorder="1" applyAlignment="1">
      <alignment wrapText="1"/>
    </xf>
    <xf numFmtId="3" fontId="28" fillId="0" borderId="23" xfId="0" applyNumberFormat="1" applyFont="1" applyBorder="1" applyAlignment="1">
      <alignment horizontal="right" wrapText="1"/>
    </xf>
    <xf numFmtId="3" fontId="6" fillId="0" borderId="28" xfId="0" applyNumberFormat="1" applyFont="1" applyBorder="1"/>
    <xf numFmtId="3" fontId="26" fillId="0" borderId="28" xfId="0" applyNumberFormat="1" applyFont="1" applyBorder="1" applyAlignment="1">
      <alignment wrapText="1"/>
    </xf>
    <xf numFmtId="43" fontId="6" fillId="0" borderId="0" xfId="9" applyFont="1"/>
    <xf numFmtId="167" fontId="41" fillId="0" borderId="23" xfId="9" applyNumberFormat="1" applyFont="1" applyFill="1" applyBorder="1" applyAlignment="1">
      <alignment horizontal="center"/>
    </xf>
    <xf numFmtId="3" fontId="26" fillId="0" borderId="23" xfId="9" applyNumberFormat="1" applyFont="1" applyBorder="1" applyAlignment="1">
      <alignment wrapText="1"/>
    </xf>
    <xf numFmtId="3" fontId="26" fillId="0" borderId="28" xfId="9" applyNumberFormat="1" applyFont="1" applyBorder="1" applyAlignment="1">
      <alignment wrapText="1"/>
    </xf>
    <xf numFmtId="167" fontId="41" fillId="0" borderId="0" xfId="9" applyNumberFormat="1" applyFont="1" applyFill="1" applyBorder="1" applyAlignment="1">
      <alignment horizontal="center"/>
    </xf>
    <xf numFmtId="0" fontId="28" fillId="0" borderId="0" xfId="0" applyFont="1" applyAlignment="1">
      <alignment horizontal="justify" vertical="center" wrapText="1"/>
    </xf>
    <xf numFmtId="3" fontId="28" fillId="0" borderId="28" xfId="0" applyNumberFormat="1" applyFont="1" applyBorder="1" applyAlignment="1">
      <alignment wrapText="1"/>
    </xf>
    <xf numFmtId="3" fontId="6" fillId="0" borderId="0" xfId="0" applyNumberFormat="1" applyFont="1"/>
    <xf numFmtId="3" fontId="28" fillId="0" borderId="28" xfId="0" applyNumberFormat="1" applyFont="1" applyBorder="1" applyAlignment="1">
      <alignment horizontal="right" wrapText="1"/>
    </xf>
    <xf numFmtId="4" fontId="6" fillId="0" borderId="0" xfId="0" applyNumberFormat="1" applyFont="1"/>
    <xf numFmtId="3" fontId="26" fillId="0" borderId="28" xfId="0" applyNumberFormat="1" applyFont="1" applyBorder="1" applyAlignment="1">
      <alignment horizontal="right" wrapText="1"/>
    </xf>
    <xf numFmtId="3" fontId="42" fillId="0" borderId="23" xfId="0" applyNumberFormat="1" applyFont="1" applyBorder="1" applyAlignment="1">
      <alignment wrapText="1"/>
    </xf>
    <xf numFmtId="3" fontId="42" fillId="0" borderId="23" xfId="0" applyNumberFormat="1" applyFont="1" applyBorder="1" applyAlignment="1">
      <alignment horizontal="right" wrapText="1"/>
    </xf>
    <xf numFmtId="3" fontId="42" fillId="0" borderId="26" xfId="0" applyNumberFormat="1" applyFont="1" applyBorder="1" applyAlignment="1">
      <alignment wrapText="1"/>
    </xf>
    <xf numFmtId="3" fontId="42" fillId="0" borderId="26" xfId="0" applyNumberFormat="1" applyFont="1" applyBorder="1" applyAlignment="1">
      <alignment horizontal="right" wrapText="1"/>
    </xf>
    <xf numFmtId="0" fontId="26" fillId="5" borderId="22" xfId="0" applyFont="1" applyFill="1" applyBorder="1" applyAlignment="1">
      <alignment horizontal="center" vertical="center" wrapText="1"/>
    </xf>
    <xf numFmtId="0" fontId="26" fillId="5" borderId="23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vertical="center" wrapText="1"/>
    </xf>
    <xf numFmtId="0" fontId="26" fillId="5" borderId="26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left" vertical="center" wrapText="1"/>
    </xf>
    <xf numFmtId="0" fontId="28" fillId="0" borderId="24" xfId="0" applyFont="1" applyBorder="1" applyAlignment="1">
      <alignment horizontal="justify" vertical="center" wrapText="1"/>
    </xf>
    <xf numFmtId="0" fontId="28" fillId="0" borderId="28" xfId="0" applyFont="1" applyBorder="1" applyAlignment="1">
      <alignment horizontal="justify" vertical="center" wrapText="1"/>
    </xf>
    <xf numFmtId="43" fontId="26" fillId="0" borderId="28" xfId="9" applyFont="1" applyBorder="1" applyAlignment="1">
      <alignment horizontal="justify" vertical="center" wrapText="1"/>
    </xf>
    <xf numFmtId="0" fontId="26" fillId="0" borderId="28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/>
    </xf>
    <xf numFmtId="0" fontId="28" fillId="0" borderId="27" xfId="0" applyFont="1" applyBorder="1" applyAlignment="1">
      <alignment horizontal="justify" vertical="center" wrapText="1"/>
    </xf>
    <xf numFmtId="0" fontId="2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26" fillId="4" borderId="23" xfId="0" applyNumberFormat="1" applyFont="1" applyFill="1" applyBorder="1" applyAlignment="1">
      <alignment wrapText="1"/>
    </xf>
    <xf numFmtId="0" fontId="26" fillId="6" borderId="27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3" fontId="26" fillId="0" borderId="23" xfId="0" applyNumberFormat="1" applyFont="1" applyBorder="1" applyAlignment="1">
      <alignment horizontal="right" vertical="center" wrapText="1"/>
    </xf>
    <xf numFmtId="0" fontId="28" fillId="0" borderId="28" xfId="0" applyFont="1" applyBorder="1" applyAlignment="1">
      <alignment horizontal="left" vertical="center" wrapText="1" indent="1"/>
    </xf>
    <xf numFmtId="14" fontId="28" fillId="0" borderId="23" xfId="0" applyNumberFormat="1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vertical="center" wrapText="1"/>
    </xf>
    <xf numFmtId="0" fontId="28" fillId="0" borderId="23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right" vertical="center" wrapText="1"/>
    </xf>
    <xf numFmtId="43" fontId="26" fillId="0" borderId="23" xfId="0" applyNumberFormat="1" applyFont="1" applyBorder="1" applyAlignment="1">
      <alignment horizontal="justify" vertical="center" wrapText="1"/>
    </xf>
    <xf numFmtId="168" fontId="26" fillId="0" borderId="23" xfId="0" applyNumberFormat="1" applyFont="1" applyBorder="1" applyAlignment="1">
      <alignment horizontal="justify" vertical="center" wrapText="1"/>
    </xf>
    <xf numFmtId="0" fontId="28" fillId="0" borderId="28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right" vertical="center" wrapText="1"/>
    </xf>
    <xf numFmtId="0" fontId="26" fillId="0" borderId="26" xfId="0" applyFont="1" applyBorder="1" applyAlignment="1">
      <alignment horizontal="justify" vertical="center" wrapText="1"/>
    </xf>
    <xf numFmtId="43" fontId="6" fillId="2" borderId="11" xfId="9" applyFont="1" applyFill="1" applyBorder="1"/>
    <xf numFmtId="4" fontId="12" fillId="2" borderId="11" xfId="7" applyNumberFormat="1" applyFont="1" applyFill="1" applyBorder="1"/>
    <xf numFmtId="4" fontId="20" fillId="2" borderId="11" xfId="7" applyNumberFormat="1" applyFont="1" applyFill="1" applyBorder="1"/>
    <xf numFmtId="43" fontId="12" fillId="2" borderId="11" xfId="7" applyFont="1" applyFill="1" applyBorder="1"/>
    <xf numFmtId="0" fontId="6" fillId="0" borderId="28" xfId="12" applyFont="1" applyBorder="1" applyAlignment="1">
      <alignment horizontal="left" vertical="center" indent="2"/>
    </xf>
    <xf numFmtId="0" fontId="21" fillId="0" borderId="0" xfId="10" applyFont="1"/>
    <xf numFmtId="4" fontId="21" fillId="0" borderId="0" xfId="10" applyNumberFormat="1" applyFont="1"/>
    <xf numFmtId="43" fontId="21" fillId="0" borderId="0" xfId="9" applyFont="1"/>
    <xf numFmtId="2" fontId="20" fillId="0" borderId="28" xfId="6" applyNumberFormat="1" applyFont="1" applyBorder="1" applyAlignment="1">
      <alignment horizontal="right" vertical="center"/>
    </xf>
    <xf numFmtId="2" fontId="10" fillId="0" borderId="28" xfId="3" applyNumberFormat="1" applyFont="1" applyBorder="1" applyAlignment="1">
      <alignment horizontal="right"/>
    </xf>
    <xf numFmtId="2" fontId="10" fillId="0" borderId="28" xfId="6" applyNumberFormat="1" applyFont="1" applyBorder="1" applyAlignment="1">
      <alignment horizontal="right" vertical="center"/>
    </xf>
    <xf numFmtId="2" fontId="10" fillId="0" borderId="23" xfId="6" applyNumberFormat="1" applyFont="1" applyBorder="1" applyAlignment="1">
      <alignment horizontal="right" vertical="center"/>
    </xf>
    <xf numFmtId="2" fontId="10" fillId="0" borderId="11" xfId="3" applyNumberFormat="1" applyFont="1" applyBorder="1" applyAlignment="1">
      <alignment horizontal="right"/>
    </xf>
    <xf numFmtId="1" fontId="10" fillId="0" borderId="23" xfId="6" applyNumberFormat="1" applyFont="1" applyBorder="1" applyAlignment="1">
      <alignment horizontal="right" vertical="center"/>
    </xf>
    <xf numFmtId="43" fontId="20" fillId="0" borderId="23" xfId="6" applyNumberFormat="1" applyFont="1" applyBorder="1" applyAlignment="1">
      <alignment horizontal="right" vertical="center"/>
    </xf>
    <xf numFmtId="4" fontId="20" fillId="0" borderId="20" xfId="6" applyNumberFormat="1" applyFont="1" applyBorder="1" applyAlignment="1">
      <alignment horizontal="right" vertical="center"/>
    </xf>
    <xf numFmtId="43" fontId="20" fillId="0" borderId="28" xfId="9" applyFont="1" applyBorder="1" applyAlignment="1">
      <alignment horizontal="right" vertical="center" wrapText="1"/>
    </xf>
    <xf numFmtId="43" fontId="11" fillId="0" borderId="11" xfId="6" applyNumberFormat="1" applyFont="1" applyBorder="1"/>
    <xf numFmtId="0" fontId="47" fillId="0" borderId="0" xfId="0" applyFont="1"/>
    <xf numFmtId="0" fontId="0" fillId="0" borderId="29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26" fillId="6" borderId="37" xfId="0" applyFont="1" applyFill="1" applyBorder="1" applyAlignment="1">
      <alignment vertical="center"/>
    </xf>
    <xf numFmtId="0" fontId="26" fillId="0" borderId="38" xfId="0" applyFont="1" applyBorder="1" applyAlignment="1">
      <alignment vertical="center" wrapText="1"/>
    </xf>
    <xf numFmtId="2" fontId="0" fillId="0" borderId="0" xfId="0" applyNumberFormat="1"/>
    <xf numFmtId="0" fontId="28" fillId="0" borderId="38" xfId="0" applyFont="1" applyBorder="1" applyAlignment="1">
      <alignment horizontal="left" vertical="center" wrapText="1" indent="2"/>
    </xf>
    <xf numFmtId="0" fontId="26" fillId="0" borderId="39" xfId="0" applyFont="1" applyBorder="1" applyAlignment="1">
      <alignment vertical="center" wrapText="1"/>
    </xf>
    <xf numFmtId="0" fontId="28" fillId="0" borderId="38" xfId="0" applyFont="1" applyBorder="1" applyAlignment="1">
      <alignment horizontal="left" vertical="center" wrapText="1" indent="1"/>
    </xf>
    <xf numFmtId="0" fontId="26" fillId="0" borderId="38" xfId="0" applyFont="1" applyBorder="1" applyAlignment="1">
      <alignment vertical="center"/>
    </xf>
    <xf numFmtId="0" fontId="28" fillId="0" borderId="38" xfId="0" applyFont="1" applyBorder="1" applyAlignment="1">
      <alignment horizontal="left" vertical="center" indent="1"/>
    </xf>
    <xf numFmtId="0" fontId="26" fillId="0" borderId="39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3" fontId="31" fillId="0" borderId="41" xfId="0" applyNumberFormat="1" applyFon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0" borderId="17" xfId="0" applyBorder="1"/>
    <xf numFmtId="0" fontId="0" fillId="0" borderId="26" xfId="0" applyBorder="1"/>
    <xf numFmtId="43" fontId="10" fillId="0" borderId="28" xfId="9" applyFont="1" applyBorder="1" applyAlignment="1">
      <alignment horizontal="right" vertical="center"/>
    </xf>
    <xf numFmtId="43" fontId="20" fillId="0" borderId="28" xfId="9" applyFont="1" applyBorder="1" applyAlignment="1">
      <alignment horizontal="right" vertical="center"/>
    </xf>
    <xf numFmtId="43" fontId="20" fillId="0" borderId="23" xfId="9" applyFont="1" applyBorder="1" applyAlignment="1">
      <alignment horizontal="right" vertical="center" wrapText="1"/>
    </xf>
    <xf numFmtId="43" fontId="10" fillId="0" borderId="28" xfId="9" applyFont="1" applyBorder="1" applyAlignment="1">
      <alignment horizontal="right"/>
    </xf>
    <xf numFmtId="43" fontId="20" fillId="0" borderId="23" xfId="9" applyFont="1" applyBorder="1" applyAlignment="1">
      <alignment horizontal="right" vertical="center"/>
    </xf>
    <xf numFmtId="43" fontId="10" fillId="0" borderId="23" xfId="9" applyFont="1" applyBorder="1" applyAlignment="1">
      <alignment horizontal="right" vertical="center"/>
    </xf>
    <xf numFmtId="43" fontId="20" fillId="0" borderId="20" xfId="9" applyFont="1" applyBorder="1" applyAlignment="1">
      <alignment horizontal="right" vertical="center"/>
    </xf>
    <xf numFmtId="43" fontId="12" fillId="2" borderId="11" xfId="9" applyFont="1" applyFill="1" applyBorder="1"/>
    <xf numFmtId="2" fontId="12" fillId="2" borderId="11" xfId="9" applyNumberFormat="1" applyFont="1" applyFill="1" applyBorder="1"/>
    <xf numFmtId="0" fontId="48" fillId="0" borderId="0" xfId="0" applyFont="1"/>
    <xf numFmtId="4" fontId="48" fillId="0" borderId="0" xfId="0" applyNumberFormat="1" applyFont="1"/>
    <xf numFmtId="43" fontId="12" fillId="2" borderId="11" xfId="9" applyFont="1" applyFill="1" applyBorder="1" applyAlignment="1">
      <alignment horizontal="right"/>
    </xf>
    <xf numFmtId="4" fontId="10" fillId="0" borderId="0" xfId="11" applyNumberFormat="1" applyFont="1"/>
    <xf numFmtId="0" fontId="10" fillId="0" borderId="0" xfId="11" applyFont="1"/>
    <xf numFmtId="4" fontId="23" fillId="0" borderId="28" xfId="5" applyNumberFormat="1" applyFont="1" applyFill="1" applyBorder="1" applyAlignment="1">
      <alignment horizontal="right" vertical="center"/>
    </xf>
    <xf numFmtId="4" fontId="21" fillId="0" borderId="28" xfId="11" applyNumberFormat="1" applyFont="1" applyBorder="1" applyAlignment="1">
      <alignment horizontal="right" vertical="center"/>
    </xf>
    <xf numFmtId="4" fontId="21" fillId="0" borderId="28" xfId="10" applyNumberFormat="1" applyFont="1" applyBorder="1" applyAlignment="1">
      <alignment horizontal="right" vertical="center"/>
    </xf>
    <xf numFmtId="4" fontId="21" fillId="0" borderId="0" xfId="6" applyNumberFormat="1" applyFont="1"/>
    <xf numFmtId="3" fontId="48" fillId="0" borderId="0" xfId="0" applyNumberFormat="1" applyFont="1"/>
    <xf numFmtId="4" fontId="22" fillId="0" borderId="0" xfId="10" applyNumberFormat="1" applyFont="1"/>
    <xf numFmtId="43" fontId="48" fillId="0" borderId="0" xfId="9" applyFont="1"/>
    <xf numFmtId="0" fontId="21" fillId="0" borderId="0" xfId="11" applyFont="1"/>
    <xf numFmtId="4" fontId="21" fillId="0" borderId="0" xfId="11" applyNumberFormat="1" applyFont="1"/>
    <xf numFmtId="0" fontId="21" fillId="0" borderId="0" xfId="11" applyFont="1" applyAlignment="1">
      <alignment vertical="center"/>
    </xf>
    <xf numFmtId="4" fontId="21" fillId="0" borderId="0" xfId="11" applyNumberFormat="1" applyFont="1" applyAlignment="1">
      <alignment vertical="center"/>
    </xf>
    <xf numFmtId="0" fontId="19" fillId="0" borderId="0" xfId="11" applyFont="1" applyAlignment="1">
      <alignment vertical="center"/>
    </xf>
    <xf numFmtId="0" fontId="21" fillId="0" borderId="0" xfId="10" applyFont="1" applyAlignment="1">
      <alignment vertical="center"/>
    </xf>
    <xf numFmtId="4" fontId="21" fillId="0" borderId="0" xfId="10" applyNumberFormat="1" applyFont="1" applyAlignment="1">
      <alignment vertical="center"/>
    </xf>
    <xf numFmtId="43" fontId="21" fillId="0" borderId="0" xfId="10" applyNumberFormat="1" applyFont="1"/>
    <xf numFmtId="4" fontId="49" fillId="0" borderId="0" xfId="6" applyNumberFormat="1" applyFont="1"/>
    <xf numFmtId="4" fontId="50" fillId="0" borderId="0" xfId="0" applyNumberFormat="1" applyFont="1"/>
    <xf numFmtId="0" fontId="45" fillId="6" borderId="2" xfId="1" applyFont="1" applyFill="1" applyBorder="1" applyAlignment="1">
      <alignment vertical="center"/>
    </xf>
    <xf numFmtId="0" fontId="45" fillId="6" borderId="35" xfId="1" applyFont="1" applyFill="1" applyBorder="1" applyAlignment="1">
      <alignment vertical="center"/>
    </xf>
    <xf numFmtId="3" fontId="0" fillId="0" borderId="23" xfId="0" applyNumberFormat="1" applyBorder="1"/>
    <xf numFmtId="3" fontId="26" fillId="6" borderId="43" xfId="0" applyNumberFormat="1" applyFont="1" applyFill="1" applyBorder="1" applyAlignment="1">
      <alignment horizontal="center" vertical="center" wrapText="1"/>
    </xf>
    <xf numFmtId="3" fontId="31" fillId="0" borderId="44" xfId="0" applyNumberFormat="1" applyFont="1" applyBorder="1" applyAlignment="1" applyProtection="1">
      <alignment horizontal="right" wrapText="1"/>
      <protection locked="0"/>
    </xf>
    <xf numFmtId="3" fontId="27" fillId="0" borderId="44" xfId="0" applyNumberFormat="1" applyFont="1" applyBorder="1" applyAlignment="1" applyProtection="1">
      <alignment horizontal="right" wrapText="1"/>
      <protection locked="0"/>
    </xf>
    <xf numFmtId="3" fontId="26" fillId="6" borderId="43" xfId="0" applyNumberFormat="1" applyFont="1" applyFill="1" applyBorder="1" applyAlignment="1">
      <alignment horizontal="center" wrapText="1"/>
    </xf>
    <xf numFmtId="3" fontId="31" fillId="0" borderId="44" xfId="0" applyNumberFormat="1" applyFont="1" applyBorder="1" applyAlignment="1" applyProtection="1">
      <alignment horizontal="right"/>
      <protection locked="0"/>
    </xf>
    <xf numFmtId="3" fontId="27" fillId="0" borderId="44" xfId="0" applyNumberFormat="1" applyFont="1" applyBorder="1" applyAlignment="1" applyProtection="1">
      <alignment horizontal="right"/>
      <protection locked="0"/>
    </xf>
    <xf numFmtId="3" fontId="31" fillId="0" borderId="45" xfId="0" applyNumberFormat="1" applyFont="1" applyBorder="1" applyAlignment="1" applyProtection="1">
      <alignment horizontal="right"/>
      <protection locked="0"/>
    </xf>
    <xf numFmtId="0" fontId="20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left" vertical="center" wrapText="1"/>
    </xf>
    <xf numFmtId="1" fontId="10" fillId="0" borderId="28" xfId="3" applyNumberFormat="1" applyFont="1" applyBorder="1" applyAlignment="1">
      <alignment horizontal="right"/>
    </xf>
    <xf numFmtId="43" fontId="20" fillId="0" borderId="28" xfId="6" applyNumberFormat="1" applyFont="1" applyBorder="1" applyAlignment="1">
      <alignment horizontal="right" vertical="center"/>
    </xf>
    <xf numFmtId="1" fontId="10" fillId="0" borderId="28" xfId="6" applyNumberFormat="1" applyFont="1" applyBorder="1" applyAlignment="1">
      <alignment horizontal="right" vertical="center"/>
    </xf>
    <xf numFmtId="43" fontId="0" fillId="0" borderId="0" xfId="9" applyFont="1" applyFill="1"/>
    <xf numFmtId="43" fontId="10" fillId="0" borderId="0" xfId="9" applyFont="1" applyFill="1"/>
    <xf numFmtId="4" fontId="5" fillId="0" borderId="28" xfId="11" applyNumberFormat="1" applyFont="1" applyBorder="1" applyAlignment="1">
      <alignment horizontal="right" vertical="center"/>
    </xf>
    <xf numFmtId="4" fontId="11" fillId="2" borderId="11" xfId="7" applyNumberFormat="1" applyFont="1" applyFill="1" applyBorder="1"/>
    <xf numFmtId="4" fontId="20" fillId="2" borderId="10" xfId="7" applyNumberFormat="1" applyFont="1" applyFill="1" applyBorder="1"/>
    <xf numFmtId="4" fontId="4" fillId="0" borderId="11" xfId="6" applyNumberFormat="1" applyFont="1" applyBorder="1"/>
    <xf numFmtId="43" fontId="12" fillId="0" borderId="11" xfId="7" applyFont="1" applyFill="1" applyBorder="1"/>
    <xf numFmtId="4" fontId="12" fillId="0" borderId="11" xfId="7" applyNumberFormat="1" applyFont="1" applyFill="1" applyBorder="1"/>
    <xf numFmtId="4" fontId="3" fillId="2" borderId="11" xfId="7" applyNumberFormat="1" applyFont="1" applyFill="1" applyBorder="1"/>
    <xf numFmtId="4" fontId="27" fillId="0" borderId="11" xfId="0" applyNumberFormat="1" applyFont="1" applyBorder="1" applyAlignment="1" applyProtection="1">
      <alignment horizontal="right"/>
      <protection locked="0"/>
    </xf>
    <xf numFmtId="4" fontId="51" fillId="0" borderId="11" xfId="0" applyNumberFormat="1" applyFont="1" applyBorder="1" applyAlignment="1" applyProtection="1">
      <alignment horizontal="right"/>
      <protection locked="0"/>
    </xf>
    <xf numFmtId="4" fontId="31" fillId="0" borderId="11" xfId="0" applyNumberFormat="1" applyFont="1" applyBorder="1" applyAlignment="1" applyProtection="1">
      <alignment horizontal="right"/>
      <protection locked="0"/>
    </xf>
    <xf numFmtId="4" fontId="31" fillId="0" borderId="41" xfId="0" applyNumberFormat="1" applyFont="1" applyBorder="1" applyAlignment="1" applyProtection="1">
      <alignment horizontal="right"/>
      <protection locked="0"/>
    </xf>
    <xf numFmtId="4" fontId="31" fillId="0" borderId="10" xfId="0" applyNumberFormat="1" applyFont="1" applyBorder="1" applyAlignment="1" applyProtection="1">
      <alignment horizontal="right"/>
      <protection locked="0"/>
    </xf>
    <xf numFmtId="4" fontId="31" fillId="0" borderId="10" xfId="0" applyNumberFormat="1" applyFont="1" applyBorder="1" applyAlignment="1" applyProtection="1">
      <alignment horizontal="right" wrapText="1"/>
      <protection locked="0"/>
    </xf>
    <xf numFmtId="4" fontId="27" fillId="0" borderId="11" xfId="8" applyNumberFormat="1" applyFont="1" applyFill="1" applyBorder="1" applyAlignment="1" applyProtection="1">
      <alignment horizontal="right" wrapText="1"/>
      <protection locked="0"/>
    </xf>
    <xf numFmtId="4" fontId="27" fillId="0" borderId="11" xfId="0" applyNumberFormat="1" applyFont="1" applyBorder="1" applyAlignment="1" applyProtection="1">
      <alignment horizontal="right" wrapText="1"/>
      <protection locked="0"/>
    </xf>
    <xf numFmtId="4" fontId="31" fillId="0" borderId="11" xfId="0" applyNumberFormat="1" applyFont="1" applyBorder="1" applyAlignment="1" applyProtection="1">
      <alignment horizontal="right" wrapText="1"/>
      <protection locked="0"/>
    </xf>
    <xf numFmtId="4" fontId="27" fillId="0" borderId="44" xfId="8" applyNumberFormat="1" applyFont="1" applyFill="1" applyBorder="1" applyAlignment="1" applyProtection="1">
      <alignment horizontal="right" wrapText="1"/>
      <protection locked="0"/>
    </xf>
    <xf numFmtId="4" fontId="27" fillId="0" borderId="44" xfId="0" applyNumberFormat="1" applyFont="1" applyBorder="1" applyAlignment="1" applyProtection="1">
      <alignment horizontal="right" wrapText="1"/>
      <protection locked="0"/>
    </xf>
    <xf numFmtId="4" fontId="31" fillId="0" borderId="44" xfId="0" applyNumberFormat="1" applyFont="1" applyBorder="1" applyAlignment="1" applyProtection="1">
      <alignment horizontal="right" wrapText="1"/>
      <protection locked="0"/>
    </xf>
    <xf numFmtId="4" fontId="31" fillId="0" borderId="45" xfId="0" applyNumberFormat="1" applyFont="1" applyBorder="1" applyAlignment="1" applyProtection="1">
      <alignment horizontal="right" wrapText="1"/>
      <protection locked="0"/>
    </xf>
    <xf numFmtId="4" fontId="27" fillId="0" borderId="44" xfId="0" applyNumberFormat="1" applyFont="1" applyBorder="1" applyAlignment="1" applyProtection="1">
      <alignment horizontal="right"/>
      <protection locked="0"/>
    </xf>
    <xf numFmtId="4" fontId="27" fillId="0" borderId="44" xfId="0" applyNumberFormat="1" applyFont="1" applyBorder="1" applyAlignment="1">
      <alignment horizontal="right"/>
    </xf>
    <xf numFmtId="4" fontId="31" fillId="0" borderId="44" xfId="0" applyNumberFormat="1" applyFont="1" applyBorder="1" applyAlignment="1" applyProtection="1">
      <alignment horizontal="right"/>
      <protection locked="0"/>
    </xf>
    <xf numFmtId="4" fontId="31" fillId="0" borderId="45" xfId="0" applyNumberFormat="1" applyFont="1" applyBorder="1" applyAlignment="1" applyProtection="1">
      <alignment horizontal="right"/>
      <protection locked="0"/>
    </xf>
    <xf numFmtId="4" fontId="51" fillId="0" borderId="44" xfId="0" applyNumberFormat="1" applyFont="1" applyBorder="1" applyAlignment="1" applyProtection="1">
      <alignment horizontal="right"/>
      <protection locked="0"/>
    </xf>
    <xf numFmtId="4" fontId="31" fillId="0" borderId="46" xfId="0" applyNumberFormat="1" applyFont="1" applyBorder="1" applyAlignment="1" applyProtection="1">
      <alignment horizontal="right"/>
      <protection locked="0"/>
    </xf>
    <xf numFmtId="4" fontId="2" fillId="2" borderId="11" xfId="7" applyNumberFormat="1" applyFont="1" applyFill="1" applyBorder="1"/>
    <xf numFmtId="4" fontId="2" fillId="2" borderId="10" xfId="7" applyNumberFormat="1" applyFont="1" applyFill="1" applyBorder="1"/>
    <xf numFmtId="4" fontId="2" fillId="2" borderId="4" xfId="7" applyNumberFormat="1" applyFont="1" applyFill="1" applyBorder="1"/>
    <xf numFmtId="3" fontId="20" fillId="2" borderId="5" xfId="7" applyNumberFormat="1" applyFont="1" applyFill="1" applyBorder="1"/>
    <xf numFmtId="0" fontId="15" fillId="0" borderId="0" xfId="0" applyFont="1" applyAlignment="1">
      <alignment horizontal="center"/>
    </xf>
    <xf numFmtId="0" fontId="17" fillId="6" borderId="9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0" xfId="1" applyFont="1" applyFill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center"/>
    </xf>
    <xf numFmtId="0" fontId="17" fillId="6" borderId="3" xfId="1" applyFont="1" applyFill="1" applyBorder="1" applyAlignment="1">
      <alignment horizontal="center"/>
    </xf>
    <xf numFmtId="0" fontId="17" fillId="6" borderId="2" xfId="3" applyFont="1" applyFill="1" applyBorder="1" applyAlignment="1">
      <alignment vertical="center"/>
    </xf>
    <xf numFmtId="0" fontId="17" fillId="6" borderId="3" xfId="3" applyFont="1" applyFill="1" applyBorder="1" applyAlignment="1">
      <alignment vertical="center"/>
    </xf>
    <xf numFmtId="0" fontId="17" fillId="6" borderId="7" xfId="3" applyFont="1" applyFill="1" applyBorder="1" applyAlignment="1">
      <alignment vertical="center"/>
    </xf>
    <xf numFmtId="0" fontId="17" fillId="6" borderId="8" xfId="3" applyFont="1" applyFill="1" applyBorder="1" applyAlignment="1">
      <alignment vertical="center"/>
    </xf>
    <xf numFmtId="0" fontId="17" fillId="6" borderId="1" xfId="3" applyFont="1" applyFill="1" applyBorder="1" applyAlignment="1">
      <alignment horizontal="right" vertical="top"/>
    </xf>
    <xf numFmtId="0" fontId="17" fillId="6" borderId="6" xfId="3" applyFont="1" applyFill="1" applyBorder="1" applyAlignment="1">
      <alignment horizontal="right" vertical="top"/>
    </xf>
    <xf numFmtId="0" fontId="17" fillId="4" borderId="7" xfId="1" applyFont="1" applyFill="1" applyBorder="1" applyAlignment="1" applyProtection="1">
      <alignment horizontal="center"/>
      <protection locked="0"/>
    </xf>
    <xf numFmtId="0" fontId="17" fillId="6" borderId="7" xfId="2" applyNumberFormat="1" applyFont="1" applyFill="1" applyBorder="1" applyAlignment="1">
      <alignment horizontal="center" vertical="center"/>
    </xf>
    <xf numFmtId="0" fontId="17" fillId="6" borderId="8" xfId="2" applyNumberFormat="1" applyFont="1" applyFill="1" applyBorder="1" applyAlignment="1">
      <alignment horizontal="center" vertical="center"/>
    </xf>
    <xf numFmtId="0" fontId="28" fillId="0" borderId="29" xfId="0" applyFont="1" applyBorder="1" applyAlignment="1">
      <alignment vertical="center" wrapText="1"/>
    </xf>
    <xf numFmtId="0" fontId="26" fillId="0" borderId="16" xfId="0" applyFont="1" applyBorder="1" applyAlignment="1">
      <alignment horizontal="justify" vertical="center" wrapText="1"/>
    </xf>
    <xf numFmtId="0" fontId="26" fillId="0" borderId="23" xfId="0" applyFont="1" applyBorder="1" applyAlignment="1">
      <alignment horizontal="justify" vertical="center" wrapText="1"/>
    </xf>
    <xf numFmtId="0" fontId="28" fillId="0" borderId="2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6" fillId="5" borderId="24" xfId="0" applyFont="1" applyFill="1" applyBorder="1" applyAlignment="1">
      <alignment horizontal="center" vertical="center" wrapText="1"/>
    </xf>
    <xf numFmtId="0" fontId="26" fillId="5" borderId="28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42" fillId="0" borderId="25" xfId="0" applyFont="1" applyBorder="1" applyAlignment="1">
      <alignment horizontal="justify" vertical="center" wrapText="1"/>
    </xf>
    <xf numFmtId="0" fontId="42" fillId="0" borderId="26" xfId="0" applyFont="1" applyBorder="1" applyAlignment="1">
      <alignment horizontal="justify" vertical="center" wrapText="1"/>
    </xf>
    <xf numFmtId="0" fontId="42" fillId="0" borderId="16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0" fontId="46" fillId="0" borderId="16" xfId="0" applyFont="1" applyBorder="1" applyAlignment="1">
      <alignment horizontal="justify" vertical="center"/>
    </xf>
    <xf numFmtId="0" fontId="46" fillId="0" borderId="23" xfId="0" applyFont="1" applyBorder="1" applyAlignment="1">
      <alignment horizontal="justify" vertical="center"/>
    </xf>
    <xf numFmtId="0" fontId="26" fillId="6" borderId="24" xfId="0" applyFont="1" applyFill="1" applyBorder="1" applyAlignment="1">
      <alignment horizontal="center" vertical="center" wrapText="1"/>
    </xf>
    <xf numFmtId="0" fontId="26" fillId="6" borderId="27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justify" vertical="center" wrapText="1"/>
    </xf>
    <xf numFmtId="0" fontId="26" fillId="0" borderId="22" xfId="0" applyFont="1" applyBorder="1" applyAlignment="1">
      <alignment horizontal="justify" vertical="center" wrapText="1"/>
    </xf>
    <xf numFmtId="0" fontId="26" fillId="6" borderId="21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6" borderId="23" xfId="0" applyFont="1" applyFill="1" applyBorder="1" applyAlignment="1">
      <alignment horizontal="center" vertical="center"/>
    </xf>
    <xf numFmtId="2" fontId="26" fillId="6" borderId="16" xfId="0" applyNumberFormat="1" applyFont="1" applyFill="1" applyBorder="1" applyAlignment="1">
      <alignment horizontal="center" vertical="center"/>
    </xf>
    <xf numFmtId="2" fontId="26" fillId="6" borderId="0" xfId="0" applyNumberFormat="1" applyFont="1" applyFill="1" applyAlignment="1">
      <alignment horizontal="center" vertical="center"/>
    </xf>
    <xf numFmtId="2" fontId="26" fillId="6" borderId="23" xfId="0" applyNumberFormat="1" applyFont="1" applyFill="1" applyBorder="1" applyAlignment="1">
      <alignment horizontal="center" vertical="center"/>
    </xf>
    <xf numFmtId="0" fontId="26" fillId="6" borderId="36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 vertical="center"/>
    </xf>
    <xf numFmtId="0" fontId="45" fillId="6" borderId="34" xfId="1" applyFont="1" applyFill="1" applyBorder="1" applyAlignment="1">
      <alignment horizontal="center" vertical="center"/>
    </xf>
    <xf numFmtId="0" fontId="45" fillId="6" borderId="2" xfId="1" applyFont="1" applyFill="1" applyBorder="1" applyAlignment="1">
      <alignment horizontal="center" vertical="center"/>
    </xf>
    <xf numFmtId="0" fontId="45" fillId="6" borderId="35" xfId="1" applyFont="1" applyFill="1" applyBorder="1" applyAlignment="1">
      <alignment horizontal="center" vertical="center"/>
    </xf>
    <xf numFmtId="0" fontId="7" fillId="2" borderId="0" xfId="6" applyFont="1" applyFill="1" applyAlignment="1">
      <alignment horizontal="left" wrapText="1"/>
    </xf>
    <xf numFmtId="0" fontId="12" fillId="2" borderId="0" xfId="6" applyFill="1" applyAlignment="1">
      <alignment horizontal="left" wrapText="1"/>
    </xf>
    <xf numFmtId="0" fontId="9" fillId="2" borderId="0" xfId="6" applyFont="1" applyFill="1" applyAlignment="1">
      <alignment horizontal="left" wrapText="1"/>
    </xf>
    <xf numFmtId="0" fontId="20" fillId="0" borderId="0" xfId="6" applyFont="1" applyAlignment="1">
      <alignment horizontal="right"/>
    </xf>
    <xf numFmtId="0" fontId="20" fillId="7" borderId="14" xfId="6" applyFont="1" applyFill="1" applyBorder="1" applyAlignment="1">
      <alignment horizontal="center" vertical="center" wrapText="1"/>
    </xf>
    <xf numFmtId="3" fontId="20" fillId="7" borderId="14" xfId="6" applyNumberFormat="1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/>
    </xf>
    <xf numFmtId="0" fontId="20" fillId="7" borderId="6" xfId="6" applyFont="1" applyFill="1" applyBorder="1" applyAlignment="1">
      <alignment horizontal="center"/>
    </xf>
    <xf numFmtId="0" fontId="20" fillId="7" borderId="7" xfId="6" applyFont="1" applyFill="1" applyBorder="1" applyAlignment="1">
      <alignment horizontal="center"/>
    </xf>
    <xf numFmtId="0" fontId="20" fillId="7" borderId="8" xfId="6" applyFont="1" applyFill="1" applyBorder="1" applyAlignment="1">
      <alignment horizontal="center"/>
    </xf>
    <xf numFmtId="2" fontId="20" fillId="7" borderId="4" xfId="6" applyNumberFormat="1" applyFont="1" applyFill="1" applyBorder="1" applyAlignment="1">
      <alignment horizontal="center"/>
    </xf>
    <xf numFmtId="0" fontId="20" fillId="7" borderId="0" xfId="6" applyFont="1" applyFill="1" applyAlignment="1">
      <alignment horizontal="center"/>
    </xf>
    <xf numFmtId="0" fontId="20" fillId="7" borderId="5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0" fontId="20" fillId="7" borderId="1" xfId="6" applyFont="1" applyFill="1" applyBorder="1" applyAlignment="1">
      <alignment horizontal="center"/>
    </xf>
    <xf numFmtId="0" fontId="20" fillId="7" borderId="2" xfId="6" applyFont="1" applyFill="1" applyBorder="1" applyAlignment="1">
      <alignment horizontal="center"/>
    </xf>
    <xf numFmtId="0" fontId="20" fillId="7" borderId="3" xfId="6" applyFont="1" applyFill="1" applyBorder="1" applyAlignment="1">
      <alignment horizontal="center"/>
    </xf>
    <xf numFmtId="165" fontId="23" fillId="7" borderId="1" xfId="5" applyNumberFormat="1" applyFont="1" applyFill="1" applyBorder="1" applyAlignment="1" applyProtection="1">
      <alignment horizontal="center"/>
    </xf>
    <xf numFmtId="165" fontId="23" fillId="7" borderId="2" xfId="5" applyNumberFormat="1" applyFont="1" applyFill="1" applyBorder="1" applyAlignment="1" applyProtection="1">
      <alignment horizontal="center"/>
    </xf>
    <xf numFmtId="165" fontId="23" fillId="7" borderId="3" xfId="5" applyNumberFormat="1" applyFont="1" applyFill="1" applyBorder="1" applyAlignment="1" applyProtection="1">
      <alignment horizontal="center"/>
    </xf>
    <xf numFmtId="165" fontId="23" fillId="7" borderId="4" xfId="5" applyNumberFormat="1" applyFont="1" applyFill="1" applyBorder="1" applyAlignment="1" applyProtection="1">
      <alignment horizontal="center"/>
      <protection locked="0"/>
    </xf>
    <xf numFmtId="165" fontId="23" fillId="7" borderId="0" xfId="5" applyNumberFormat="1" applyFont="1" applyFill="1" applyBorder="1" applyAlignment="1" applyProtection="1">
      <alignment horizontal="center"/>
      <protection locked="0"/>
    </xf>
    <xf numFmtId="165" fontId="23" fillId="7" borderId="5" xfId="5" applyNumberFormat="1" applyFont="1" applyFill="1" applyBorder="1" applyAlignment="1" applyProtection="1">
      <alignment horizontal="center"/>
      <protection locked="0"/>
    </xf>
    <xf numFmtId="165" fontId="23" fillId="7" borderId="4" xfId="5" applyNumberFormat="1" applyFont="1" applyFill="1" applyBorder="1" applyAlignment="1" applyProtection="1">
      <alignment horizontal="center"/>
    </xf>
    <xf numFmtId="165" fontId="23" fillId="7" borderId="0" xfId="5" applyNumberFormat="1" applyFont="1" applyFill="1" applyBorder="1" applyAlignment="1" applyProtection="1">
      <alignment horizontal="center"/>
    </xf>
    <xf numFmtId="165" fontId="23" fillId="7" borderId="5" xfId="5" applyNumberFormat="1" applyFont="1" applyFill="1" applyBorder="1" applyAlignment="1" applyProtection="1">
      <alignment horizontal="center"/>
    </xf>
    <xf numFmtId="165" fontId="23" fillId="7" borderId="6" xfId="5" applyNumberFormat="1" applyFont="1" applyFill="1" applyBorder="1" applyAlignment="1" applyProtection="1">
      <alignment horizontal="center"/>
    </xf>
    <xf numFmtId="165" fontId="23" fillId="7" borderId="7" xfId="5" applyNumberFormat="1" applyFont="1" applyFill="1" applyBorder="1" applyAlignment="1" applyProtection="1">
      <alignment horizontal="center"/>
    </xf>
    <xf numFmtId="165" fontId="23" fillId="7" borderId="8" xfId="5" applyNumberFormat="1" applyFont="1" applyFill="1" applyBorder="1" applyAlignment="1" applyProtection="1">
      <alignment horizontal="center"/>
    </xf>
    <xf numFmtId="0" fontId="23" fillId="7" borderId="1" xfId="5" applyFont="1" applyFill="1" applyBorder="1" applyAlignment="1">
      <alignment horizontal="center" vertical="center"/>
    </xf>
    <xf numFmtId="0" fontId="23" fillId="7" borderId="3" xfId="5" applyFont="1" applyFill="1" applyBorder="1" applyAlignment="1">
      <alignment horizontal="center" vertical="center"/>
    </xf>
    <xf numFmtId="0" fontId="23" fillId="7" borderId="4" xfId="5" applyFont="1" applyFill="1" applyBorder="1" applyAlignment="1">
      <alignment horizontal="center" vertical="center"/>
    </xf>
    <xf numFmtId="0" fontId="23" fillId="7" borderId="5" xfId="5" applyFont="1" applyFill="1" applyBorder="1" applyAlignment="1">
      <alignment horizontal="center" vertical="center"/>
    </xf>
    <xf numFmtId="0" fontId="23" fillId="7" borderId="6" xfId="5" applyFont="1" applyFill="1" applyBorder="1" applyAlignment="1">
      <alignment horizontal="center" vertical="center"/>
    </xf>
    <xf numFmtId="0" fontId="23" fillId="7" borderId="8" xfId="5" applyFont="1" applyFill="1" applyBorder="1" applyAlignment="1">
      <alignment horizontal="center" vertical="center"/>
    </xf>
    <xf numFmtId="0" fontId="23" fillId="7" borderId="12" xfId="5" applyFont="1" applyFill="1" applyBorder="1" applyAlignment="1">
      <alignment horizontal="center" vertical="center"/>
    </xf>
    <xf numFmtId="0" fontId="23" fillId="7" borderId="13" xfId="5" applyFont="1" applyFill="1" applyBorder="1" applyAlignment="1">
      <alignment horizontal="center" vertical="center"/>
    </xf>
    <xf numFmtId="0" fontId="23" fillId="7" borderId="9" xfId="5" applyFont="1" applyFill="1" applyBorder="1" applyAlignment="1">
      <alignment horizontal="center" vertical="center"/>
    </xf>
    <xf numFmtId="0" fontId="23" fillId="7" borderId="10" xfId="5" applyFont="1" applyFill="1" applyBorder="1" applyAlignment="1">
      <alignment horizontal="center" vertical="center"/>
    </xf>
    <xf numFmtId="0" fontId="23" fillId="7" borderId="24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30" xfId="5" applyFont="1" applyFill="1" applyBorder="1" applyAlignment="1">
      <alignment horizontal="center" vertical="center"/>
    </xf>
    <xf numFmtId="165" fontId="23" fillId="7" borderId="21" xfId="5" applyNumberFormat="1" applyFont="1" applyFill="1" applyBorder="1" applyAlignment="1" applyProtection="1">
      <alignment horizontal="center"/>
    </xf>
    <xf numFmtId="165" fontId="23" fillId="7" borderId="29" xfId="5" applyNumberFormat="1" applyFont="1" applyFill="1" applyBorder="1" applyAlignment="1" applyProtection="1">
      <alignment horizontal="center"/>
    </xf>
    <xf numFmtId="165" fontId="23" fillId="7" borderId="22" xfId="5" applyNumberFormat="1" applyFont="1" applyFill="1" applyBorder="1" applyAlignment="1" applyProtection="1">
      <alignment horizontal="center"/>
    </xf>
    <xf numFmtId="165" fontId="23" fillId="7" borderId="16" xfId="5" applyNumberFormat="1" applyFont="1" applyFill="1" applyBorder="1" applyAlignment="1" applyProtection="1">
      <alignment horizontal="center"/>
      <protection locked="0"/>
    </xf>
    <xf numFmtId="165" fontId="23" fillId="7" borderId="23" xfId="5" applyNumberFormat="1" applyFont="1" applyFill="1" applyBorder="1" applyAlignment="1" applyProtection="1">
      <alignment horizontal="center"/>
      <protection locked="0"/>
    </xf>
    <xf numFmtId="165" fontId="23" fillId="7" borderId="16" xfId="5" applyNumberFormat="1" applyFont="1" applyFill="1" applyBorder="1" applyAlignment="1" applyProtection="1">
      <alignment horizontal="center"/>
    </xf>
    <xf numFmtId="165" fontId="23" fillId="7" borderId="23" xfId="5" applyNumberFormat="1" applyFont="1" applyFill="1" applyBorder="1" applyAlignment="1" applyProtection="1">
      <alignment horizontal="center"/>
    </xf>
    <xf numFmtId="165" fontId="23" fillId="7" borderId="25" xfId="5" applyNumberFormat="1" applyFont="1" applyFill="1" applyBorder="1" applyAlignment="1" applyProtection="1">
      <alignment horizontal="center"/>
    </xf>
    <xf numFmtId="165" fontId="23" fillId="7" borderId="17" xfId="5" applyNumberFormat="1" applyFont="1" applyFill="1" applyBorder="1" applyAlignment="1" applyProtection="1">
      <alignment horizontal="center"/>
    </xf>
    <xf numFmtId="165" fontId="23" fillId="7" borderId="26" xfId="5" applyNumberFormat="1" applyFont="1" applyFill="1" applyBorder="1" applyAlignment="1" applyProtection="1">
      <alignment horizontal="center"/>
    </xf>
    <xf numFmtId="0" fontId="20" fillId="0" borderId="21" xfId="6" applyFont="1" applyBorder="1" applyAlignment="1">
      <alignment horizontal="justify" vertical="center" wrapText="1"/>
    </xf>
    <xf numFmtId="0" fontId="20" fillId="0" borderId="31" xfId="6" applyFont="1" applyBorder="1" applyAlignment="1">
      <alignment horizontal="justify" vertical="center" wrapText="1"/>
    </xf>
    <xf numFmtId="0" fontId="23" fillId="7" borderId="21" xfId="6" applyFont="1" applyFill="1" applyBorder="1" applyAlignment="1">
      <alignment horizontal="center" vertical="center"/>
    </xf>
    <xf numFmtId="0" fontId="23" fillId="7" borderId="29" xfId="6" applyFont="1" applyFill="1" applyBorder="1" applyAlignment="1">
      <alignment horizontal="center" vertical="center"/>
    </xf>
    <xf numFmtId="0" fontId="23" fillId="7" borderId="31" xfId="6" applyFont="1" applyFill="1" applyBorder="1" applyAlignment="1">
      <alignment horizontal="center" vertical="center"/>
    </xf>
    <xf numFmtId="0" fontId="23" fillId="7" borderId="16" xfId="6" applyFont="1" applyFill="1" applyBorder="1" applyAlignment="1">
      <alignment horizontal="center" vertical="center"/>
    </xf>
    <xf numFmtId="0" fontId="23" fillId="7" borderId="0" xfId="6" applyFont="1" applyFill="1" applyAlignment="1">
      <alignment horizontal="center" vertical="center"/>
    </xf>
    <xf numFmtId="0" fontId="23" fillId="7" borderId="32" xfId="6" applyFont="1" applyFill="1" applyBorder="1" applyAlignment="1">
      <alignment horizontal="center" vertical="center"/>
    </xf>
    <xf numFmtId="0" fontId="23" fillId="7" borderId="25" xfId="6" applyFont="1" applyFill="1" applyBorder="1" applyAlignment="1">
      <alignment horizontal="center" vertical="center"/>
    </xf>
    <xf numFmtId="0" fontId="23" fillId="7" borderId="17" xfId="6" applyFont="1" applyFill="1" applyBorder="1" applyAlignment="1">
      <alignment horizontal="center" vertical="center"/>
    </xf>
    <xf numFmtId="0" fontId="23" fillId="7" borderId="33" xfId="6" applyFont="1" applyFill="1" applyBorder="1" applyAlignment="1">
      <alignment horizontal="center" vertical="center"/>
    </xf>
    <xf numFmtId="0" fontId="23" fillId="7" borderId="22" xfId="6" applyFont="1" applyFill="1" applyBorder="1" applyAlignment="1">
      <alignment horizontal="center" vertical="center"/>
    </xf>
    <xf numFmtId="0" fontId="23" fillId="7" borderId="26" xfId="6" applyFont="1" applyFill="1" applyBorder="1" applyAlignment="1">
      <alignment horizontal="center" vertical="center"/>
    </xf>
    <xf numFmtId="0" fontId="23" fillId="7" borderId="18" xfId="6" applyFont="1" applyFill="1" applyBorder="1" applyAlignment="1">
      <alignment horizontal="center" vertical="center" wrapText="1"/>
    </xf>
    <xf numFmtId="0" fontId="23" fillId="7" borderId="19" xfId="6" applyFont="1" applyFill="1" applyBorder="1" applyAlignment="1">
      <alignment horizontal="center" vertical="center" wrapText="1"/>
    </xf>
    <xf numFmtId="0" fontId="23" fillId="7" borderId="20" xfId="6" applyFont="1" applyFill="1" applyBorder="1" applyAlignment="1">
      <alignment horizontal="center" vertical="center" wrapText="1"/>
    </xf>
    <xf numFmtId="0" fontId="23" fillId="7" borderId="24" xfId="6" applyFont="1" applyFill="1" applyBorder="1" applyAlignment="1">
      <alignment horizontal="center" vertical="center" wrapText="1"/>
    </xf>
    <xf numFmtId="0" fontId="23" fillId="7" borderId="27" xfId="6" applyFont="1" applyFill="1" applyBorder="1" applyAlignment="1">
      <alignment horizontal="center" vertical="center" wrapText="1"/>
    </xf>
    <xf numFmtId="0" fontId="36" fillId="7" borderId="24" xfId="6" applyFont="1" applyFill="1" applyBorder="1" applyAlignment="1">
      <alignment horizontal="center" vertical="center"/>
    </xf>
    <xf numFmtId="0" fontId="36" fillId="7" borderId="27" xfId="6" applyFont="1" applyFill="1" applyBorder="1" applyAlignment="1">
      <alignment horizontal="center" vertical="center"/>
    </xf>
    <xf numFmtId="0" fontId="38" fillId="7" borderId="30" xfId="5" applyFont="1" applyFill="1" applyBorder="1" applyAlignment="1">
      <alignment horizontal="center" vertical="center"/>
    </xf>
    <xf numFmtId="0" fontId="36" fillId="7" borderId="21" xfId="6" applyFont="1" applyFill="1" applyBorder="1" applyAlignment="1">
      <alignment horizontal="center" vertical="center"/>
    </xf>
    <xf numFmtId="0" fontId="36" fillId="7" borderId="29" xfId="6" applyFont="1" applyFill="1" applyBorder="1" applyAlignment="1">
      <alignment horizontal="center" vertical="center"/>
    </xf>
    <xf numFmtId="0" fontId="36" fillId="7" borderId="22" xfId="6" applyFont="1" applyFill="1" applyBorder="1" applyAlignment="1">
      <alignment horizontal="center" vertical="center"/>
    </xf>
    <xf numFmtId="0" fontId="36" fillId="7" borderId="16" xfId="6" applyFont="1" applyFill="1" applyBorder="1" applyAlignment="1">
      <alignment horizontal="center" vertical="center"/>
    </xf>
    <xf numFmtId="0" fontId="36" fillId="7" borderId="0" xfId="6" applyFont="1" applyFill="1" applyAlignment="1">
      <alignment horizontal="center" vertical="center"/>
    </xf>
    <xf numFmtId="0" fontId="36" fillId="7" borderId="23" xfId="6" applyFont="1" applyFill="1" applyBorder="1" applyAlignment="1">
      <alignment horizontal="center" vertical="center"/>
    </xf>
    <xf numFmtId="0" fontId="36" fillId="7" borderId="25" xfId="6" applyFont="1" applyFill="1" applyBorder="1" applyAlignment="1">
      <alignment horizontal="center" vertical="center"/>
    </xf>
    <xf numFmtId="0" fontId="36" fillId="7" borderId="17" xfId="6" applyFont="1" applyFill="1" applyBorder="1" applyAlignment="1">
      <alignment horizontal="center" vertical="center"/>
    </xf>
    <xf numFmtId="0" fontId="36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topLeftCell="B1" zoomScale="120" zoomScaleNormal="120" zoomScaleSheetLayoutView="100" workbookViewId="0">
      <selection activeCell="L72" sqref="L72"/>
    </sheetView>
  </sheetViews>
  <sheetFormatPr baseColWidth="10" defaultColWidth="11.42578125" defaultRowHeight="11.25"/>
  <cols>
    <col min="1" max="1" width="7.7109375" style="29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78"/>
      <c r="B1" s="138"/>
      <c r="C1" s="139"/>
      <c r="D1" s="139"/>
      <c r="E1" s="353" t="s">
        <v>522</v>
      </c>
      <c r="F1" s="353"/>
      <c r="G1" s="353"/>
      <c r="H1" s="353"/>
      <c r="I1" s="353"/>
      <c r="J1" s="353"/>
      <c r="K1" s="353"/>
      <c r="L1" s="353"/>
      <c r="M1" s="354"/>
    </row>
    <row r="2" spans="1:13" ht="13.9" customHeight="1">
      <c r="A2" s="79"/>
      <c r="B2" s="140"/>
      <c r="C2" s="141"/>
      <c r="D2" s="141"/>
      <c r="E2" s="351" t="s">
        <v>127</v>
      </c>
      <c r="F2" s="351"/>
      <c r="G2" s="351"/>
      <c r="H2" s="351"/>
      <c r="I2" s="351"/>
      <c r="J2" s="351"/>
      <c r="K2" s="351"/>
      <c r="L2" s="351"/>
      <c r="M2" s="352"/>
    </row>
    <row r="3" spans="1:13" ht="13.9" customHeight="1">
      <c r="A3" s="79"/>
      <c r="B3" s="140"/>
      <c r="C3" s="142"/>
      <c r="D3" s="142"/>
      <c r="E3" s="351" t="s">
        <v>536</v>
      </c>
      <c r="F3" s="351"/>
      <c r="G3" s="351"/>
      <c r="H3" s="351"/>
      <c r="I3" s="351"/>
      <c r="J3" s="351"/>
      <c r="K3" s="351"/>
      <c r="L3" s="351"/>
      <c r="M3" s="352"/>
    </row>
    <row r="4" spans="1:13" ht="14.25" customHeight="1">
      <c r="A4" s="80"/>
      <c r="B4" s="143"/>
      <c r="C4" s="144"/>
      <c r="D4" s="144"/>
      <c r="E4" s="362" t="s">
        <v>4</v>
      </c>
      <c r="F4" s="362"/>
      <c r="G4" s="362"/>
      <c r="H4" s="362"/>
      <c r="I4" s="362"/>
      <c r="J4" s="362"/>
      <c r="K4" s="362"/>
      <c r="L4" s="362"/>
      <c r="M4" s="363"/>
    </row>
    <row r="5" spans="1:13" ht="13.9" hidden="1" customHeight="1">
      <c r="B5" s="76"/>
      <c r="C5" s="77"/>
      <c r="D5" s="77" t="s">
        <v>5</v>
      </c>
      <c r="E5" s="361" t="s">
        <v>4</v>
      </c>
      <c r="F5" s="361"/>
      <c r="G5" s="361"/>
      <c r="H5" s="361"/>
      <c r="I5" s="361"/>
      <c r="J5" s="361"/>
      <c r="K5" s="361"/>
      <c r="L5" s="361"/>
      <c r="M5" s="361"/>
    </row>
    <row r="6" spans="1:13" ht="7.9" customHeight="1">
      <c r="C6" s="3"/>
      <c r="D6" s="3"/>
      <c r="E6" s="4"/>
      <c r="F6" s="4"/>
      <c r="G6" s="4"/>
      <c r="H6" s="4"/>
      <c r="I6" s="4"/>
      <c r="J6" s="4"/>
      <c r="K6" s="4"/>
      <c r="L6" s="4"/>
      <c r="M6" s="4"/>
    </row>
    <row r="7" spans="1:13" ht="15" customHeight="1">
      <c r="B7" s="138"/>
      <c r="C7" s="355" t="s">
        <v>128</v>
      </c>
      <c r="D7" s="355"/>
      <c r="E7" s="356"/>
      <c r="F7" s="349" t="s">
        <v>537</v>
      </c>
      <c r="G7" s="349" t="s">
        <v>535</v>
      </c>
      <c r="H7" s="359"/>
      <c r="I7" s="355" t="s">
        <v>128</v>
      </c>
      <c r="J7" s="355"/>
      <c r="K7" s="356"/>
      <c r="L7" s="349" t="s">
        <v>537</v>
      </c>
      <c r="M7" s="349" t="s">
        <v>535</v>
      </c>
    </row>
    <row r="8" spans="1:13" s="6" customFormat="1" ht="15" customHeight="1">
      <c r="A8" s="30"/>
      <c r="B8" s="145"/>
      <c r="C8" s="357"/>
      <c r="D8" s="357"/>
      <c r="E8" s="358"/>
      <c r="F8" s="350"/>
      <c r="G8" s="350"/>
      <c r="H8" s="360"/>
      <c r="I8" s="357"/>
      <c r="J8" s="357"/>
      <c r="K8" s="358"/>
      <c r="L8" s="350"/>
      <c r="M8" s="350"/>
    </row>
    <row r="9" spans="1:13">
      <c r="B9" s="9"/>
      <c r="C9" s="14" t="s">
        <v>62</v>
      </c>
      <c r="D9" s="15"/>
      <c r="E9" s="16"/>
      <c r="F9" s="22"/>
      <c r="G9" s="25"/>
      <c r="H9" s="27"/>
      <c r="I9" s="14" t="s">
        <v>74</v>
      </c>
      <c r="J9" s="14"/>
      <c r="K9" s="15"/>
      <c r="L9" s="22"/>
      <c r="M9" s="22"/>
    </row>
    <row r="10" spans="1:13">
      <c r="B10" s="10"/>
      <c r="C10" s="6" t="s">
        <v>63</v>
      </c>
      <c r="D10" s="6"/>
      <c r="E10" s="11"/>
      <c r="F10" s="31"/>
      <c r="G10" s="165"/>
      <c r="H10" s="10"/>
      <c r="I10" s="6" t="s">
        <v>75</v>
      </c>
      <c r="J10" s="6"/>
      <c r="L10" s="23"/>
      <c r="M10" s="23"/>
    </row>
    <row r="11" spans="1:13">
      <c r="B11" s="10"/>
      <c r="C11" s="6" t="s">
        <v>370</v>
      </c>
      <c r="E11" s="11"/>
      <c r="F11" s="166">
        <f>SUM(F12:F18)</f>
        <v>9096837.3699999992</v>
      </c>
      <c r="G11" s="166">
        <f>SUM(G12:G18)</f>
        <v>5375914.5700000003</v>
      </c>
      <c r="H11" s="10"/>
      <c r="I11" s="6" t="s">
        <v>379</v>
      </c>
      <c r="L11" s="166">
        <f>SUM(L12:L20)</f>
        <v>160685.15000000002</v>
      </c>
      <c r="M11" s="166">
        <f>SUM(M12:M20)</f>
        <v>436981.74</v>
      </c>
    </row>
    <row r="12" spans="1:13">
      <c r="B12" s="10"/>
      <c r="C12" s="7" t="s">
        <v>6</v>
      </c>
      <c r="D12" s="1" t="s">
        <v>3</v>
      </c>
      <c r="E12" s="11"/>
      <c r="F12" s="165">
        <v>2500</v>
      </c>
      <c r="G12" s="165">
        <v>0</v>
      </c>
      <c r="H12" s="10"/>
      <c r="I12" s="7" t="s">
        <v>6</v>
      </c>
      <c r="J12" s="1" t="s">
        <v>130</v>
      </c>
      <c r="L12" s="165">
        <v>3268.82</v>
      </c>
      <c r="M12" s="165">
        <v>2268.8200000000002</v>
      </c>
    </row>
    <row r="13" spans="1:13">
      <c r="B13" s="10"/>
      <c r="C13" s="7" t="s">
        <v>7</v>
      </c>
      <c r="D13" s="1" t="s">
        <v>2</v>
      </c>
      <c r="E13" s="11"/>
      <c r="F13" s="165">
        <v>9094337.3699999992</v>
      </c>
      <c r="G13" s="165">
        <v>5375914.5700000003</v>
      </c>
      <c r="H13" s="10"/>
      <c r="I13" s="7" t="s">
        <v>7</v>
      </c>
      <c r="J13" s="1" t="s">
        <v>0</v>
      </c>
      <c r="L13" s="165">
        <v>37132.11</v>
      </c>
      <c r="M13" s="165">
        <v>33596.980000000003</v>
      </c>
    </row>
    <row r="14" spans="1:13">
      <c r="B14" s="10"/>
      <c r="C14" s="7" t="s">
        <v>8</v>
      </c>
      <c r="D14" s="1" t="s">
        <v>1</v>
      </c>
      <c r="E14" s="11"/>
      <c r="F14" s="165"/>
      <c r="G14" s="165"/>
      <c r="H14" s="10"/>
      <c r="I14" s="7" t="s">
        <v>8</v>
      </c>
      <c r="J14" s="1" t="s">
        <v>131</v>
      </c>
      <c r="L14" s="165"/>
      <c r="M14" s="165"/>
    </row>
    <row r="15" spans="1:13">
      <c r="B15" s="10"/>
      <c r="C15" s="7" t="s">
        <v>9</v>
      </c>
      <c r="D15" s="1" t="s">
        <v>42</v>
      </c>
      <c r="E15" s="11"/>
      <c r="F15" s="165"/>
      <c r="G15" s="165"/>
      <c r="H15" s="10"/>
      <c r="I15" s="7" t="s">
        <v>9</v>
      </c>
      <c r="J15" s="1" t="s">
        <v>132</v>
      </c>
      <c r="L15" s="165"/>
      <c r="M15" s="165"/>
    </row>
    <row r="16" spans="1:13">
      <c r="B16" s="10"/>
      <c r="C16" s="7" t="s">
        <v>10</v>
      </c>
      <c r="D16" s="1" t="s">
        <v>43</v>
      </c>
      <c r="E16" s="11"/>
      <c r="F16" s="165"/>
      <c r="G16" s="165"/>
      <c r="H16" s="10"/>
      <c r="I16" s="7" t="s">
        <v>10</v>
      </c>
      <c r="J16" s="1" t="s">
        <v>133</v>
      </c>
      <c r="L16" s="165"/>
      <c r="M16" s="165"/>
    </row>
    <row r="17" spans="1:13">
      <c r="B17" s="10"/>
      <c r="C17" s="7" t="s">
        <v>11</v>
      </c>
      <c r="D17" s="1" t="s">
        <v>44</v>
      </c>
      <c r="E17" s="11"/>
      <c r="F17" s="165"/>
      <c r="G17" s="165"/>
      <c r="H17" s="10"/>
      <c r="I17" s="7" t="s">
        <v>11</v>
      </c>
      <c r="J17" s="1" t="s">
        <v>134</v>
      </c>
      <c r="L17" s="165"/>
      <c r="M17" s="165"/>
    </row>
    <row r="18" spans="1:13">
      <c r="B18" s="10"/>
      <c r="C18" s="7" t="s">
        <v>12</v>
      </c>
      <c r="D18" s="1" t="s">
        <v>45</v>
      </c>
      <c r="E18" s="11"/>
      <c r="F18" s="165"/>
      <c r="G18" s="165"/>
      <c r="H18" s="10"/>
      <c r="I18" s="7" t="s">
        <v>12</v>
      </c>
      <c r="J18" s="1" t="s">
        <v>135</v>
      </c>
      <c r="L18" s="165">
        <v>122048.77</v>
      </c>
      <c r="M18" s="165">
        <v>390371.05</v>
      </c>
    </row>
    <row r="19" spans="1:13">
      <c r="B19" s="10"/>
      <c r="C19" s="6" t="s">
        <v>371</v>
      </c>
      <c r="E19" s="11"/>
      <c r="F19" s="166">
        <f>SUM(F20:F26)</f>
        <v>30577.91</v>
      </c>
      <c r="G19" s="166">
        <f>SUM(G20:G26)</f>
        <v>13674.63</v>
      </c>
      <c r="H19" s="28"/>
      <c r="I19" s="7" t="s">
        <v>76</v>
      </c>
      <c r="J19" s="1" t="s">
        <v>136</v>
      </c>
      <c r="L19" s="165"/>
      <c r="M19" s="165"/>
    </row>
    <row r="20" spans="1:13">
      <c r="B20" s="10"/>
      <c r="C20" s="7" t="s">
        <v>13</v>
      </c>
      <c r="D20" s="1" t="s">
        <v>46</v>
      </c>
      <c r="E20" s="11"/>
      <c r="F20" s="165"/>
      <c r="G20" s="165"/>
      <c r="H20" s="10"/>
      <c r="I20" s="7" t="s">
        <v>77</v>
      </c>
      <c r="J20" s="1" t="s">
        <v>137</v>
      </c>
      <c r="L20" s="165">
        <v>-1764.55</v>
      </c>
      <c r="M20" s="165">
        <v>10744.89</v>
      </c>
    </row>
    <row r="21" spans="1:13">
      <c r="B21" s="10"/>
      <c r="C21" s="7" t="s">
        <v>14</v>
      </c>
      <c r="D21" s="1" t="s">
        <v>47</v>
      </c>
      <c r="E21" s="11"/>
      <c r="F21" s="165"/>
      <c r="G21" s="165"/>
      <c r="H21" s="10"/>
      <c r="I21" s="6" t="s">
        <v>380</v>
      </c>
      <c r="L21" s="166">
        <f>SUM(L22:L24)</f>
        <v>4050.38</v>
      </c>
      <c r="M21" s="166">
        <v>0</v>
      </c>
    </row>
    <row r="22" spans="1:13">
      <c r="B22" s="10"/>
      <c r="C22" s="7" t="s">
        <v>15</v>
      </c>
      <c r="D22" s="1" t="s">
        <v>48</v>
      </c>
      <c r="E22" s="11"/>
      <c r="F22" s="165">
        <v>30577.91</v>
      </c>
      <c r="G22" s="165">
        <v>9971.4</v>
      </c>
      <c r="H22" s="10"/>
      <c r="I22" s="7" t="s">
        <v>13</v>
      </c>
      <c r="J22" s="1" t="s">
        <v>78</v>
      </c>
      <c r="L22" s="166"/>
      <c r="M22" s="166"/>
    </row>
    <row r="23" spans="1:13">
      <c r="B23" s="10"/>
      <c r="C23" s="7" t="s">
        <v>16</v>
      </c>
      <c r="D23" s="1" t="s">
        <v>49</v>
      </c>
      <c r="E23" s="11"/>
      <c r="F23" s="165"/>
      <c r="G23" s="165"/>
      <c r="H23" s="10"/>
      <c r="I23" s="7" t="s">
        <v>14</v>
      </c>
      <c r="J23" s="1" t="s">
        <v>79</v>
      </c>
      <c r="L23" s="166"/>
      <c r="M23" s="166"/>
    </row>
    <row r="24" spans="1:13">
      <c r="B24" s="10"/>
      <c r="C24" s="7" t="s">
        <v>17</v>
      </c>
      <c r="D24" s="1" t="s">
        <v>50</v>
      </c>
      <c r="E24" s="11"/>
      <c r="F24" s="165"/>
      <c r="G24" s="165"/>
      <c r="H24" s="10"/>
      <c r="I24" s="7" t="s">
        <v>15</v>
      </c>
      <c r="J24" s="1" t="s">
        <v>80</v>
      </c>
      <c r="L24" s="166">
        <v>4050.38</v>
      </c>
      <c r="M24" s="166"/>
    </row>
    <row r="25" spans="1:13">
      <c r="B25" s="10"/>
      <c r="C25" s="7" t="s">
        <v>18</v>
      </c>
      <c r="D25" s="1" t="s">
        <v>51</v>
      </c>
      <c r="E25" s="11"/>
      <c r="F25" s="165"/>
      <c r="G25" s="165"/>
      <c r="H25" s="10"/>
      <c r="I25" s="6" t="s">
        <v>381</v>
      </c>
      <c r="L25" s="166">
        <f>SUM(L26:L27)</f>
        <v>0</v>
      </c>
      <c r="M25" s="166">
        <v>0</v>
      </c>
    </row>
    <row r="26" spans="1:13">
      <c r="B26" s="10"/>
      <c r="C26" s="7" t="s">
        <v>61</v>
      </c>
      <c r="D26" s="1" t="s">
        <v>52</v>
      </c>
      <c r="E26" s="11"/>
      <c r="F26" s="165"/>
      <c r="G26" s="165">
        <v>3703.23</v>
      </c>
      <c r="H26" s="10"/>
      <c r="I26" s="7" t="s">
        <v>21</v>
      </c>
      <c r="J26" s="1" t="s">
        <v>82</v>
      </c>
      <c r="L26" s="165"/>
      <c r="M26" s="165"/>
    </row>
    <row r="27" spans="1:13">
      <c r="B27" s="10"/>
      <c r="C27" s="6" t="s">
        <v>372</v>
      </c>
      <c r="E27" s="11"/>
      <c r="F27" s="166">
        <f>SUM(F28:F32)</f>
        <v>64031.5</v>
      </c>
      <c r="G27" s="166">
        <f>SUM(G28:G32)</f>
        <v>62294</v>
      </c>
      <c r="H27" s="10"/>
      <c r="I27" s="7" t="s">
        <v>22</v>
      </c>
      <c r="J27" s="1" t="s">
        <v>81</v>
      </c>
      <c r="L27" s="165"/>
      <c r="M27" s="165"/>
    </row>
    <row r="28" spans="1:13">
      <c r="A28" s="29" t="s">
        <v>138</v>
      </c>
      <c r="B28" s="10"/>
      <c r="C28" s="7" t="s">
        <v>21</v>
      </c>
      <c r="D28" s="1" t="s">
        <v>53</v>
      </c>
      <c r="E28" s="11"/>
      <c r="F28" s="165">
        <v>1737.5</v>
      </c>
      <c r="G28" s="165"/>
      <c r="H28" s="28"/>
      <c r="I28" s="6" t="s">
        <v>83</v>
      </c>
      <c r="L28" s="166"/>
      <c r="M28" s="166"/>
    </row>
    <row r="29" spans="1:13">
      <c r="A29" s="29" t="s">
        <v>139</v>
      </c>
      <c r="B29" s="10"/>
      <c r="C29" s="7" t="s">
        <v>22</v>
      </c>
      <c r="D29" s="1" t="s">
        <v>54</v>
      </c>
      <c r="E29" s="11"/>
      <c r="F29" s="165"/>
      <c r="G29" s="165"/>
      <c r="H29" s="10"/>
      <c r="I29" s="6" t="s">
        <v>382</v>
      </c>
      <c r="J29" s="6"/>
      <c r="K29" s="6"/>
      <c r="L29" s="166">
        <f>SUM(L30:L32)</f>
        <v>0</v>
      </c>
      <c r="M29" s="166">
        <v>0</v>
      </c>
    </row>
    <row r="30" spans="1:13">
      <c r="A30" s="29" t="s">
        <v>140</v>
      </c>
      <c r="B30" s="10"/>
      <c r="C30" s="7" t="s">
        <v>23</v>
      </c>
      <c r="D30" s="1" t="s">
        <v>55</v>
      </c>
      <c r="E30" s="11"/>
      <c r="F30" s="165"/>
      <c r="G30" s="165"/>
      <c r="H30" s="10"/>
      <c r="I30" s="7" t="s">
        <v>84</v>
      </c>
      <c r="J30" s="1" t="s">
        <v>87</v>
      </c>
      <c r="K30" s="6"/>
      <c r="L30" s="165"/>
      <c r="M30" s="165"/>
    </row>
    <row r="31" spans="1:13" ht="10.15" customHeight="1">
      <c r="A31" s="29" t="s">
        <v>141</v>
      </c>
      <c r="B31" s="10"/>
      <c r="C31" s="7" t="s">
        <v>24</v>
      </c>
      <c r="D31" s="1" t="s">
        <v>19</v>
      </c>
      <c r="E31" s="11"/>
      <c r="F31" s="165"/>
      <c r="G31" s="165"/>
      <c r="H31" s="10"/>
      <c r="I31" s="7" t="s">
        <v>85</v>
      </c>
      <c r="J31" s="1" t="s">
        <v>88</v>
      </c>
      <c r="K31" s="6"/>
      <c r="L31" s="165"/>
      <c r="M31" s="165"/>
    </row>
    <row r="32" spans="1:13" ht="10.9" customHeight="1">
      <c r="A32" s="29" t="s">
        <v>142</v>
      </c>
      <c r="B32" s="10"/>
      <c r="C32" s="7" t="s">
        <v>25</v>
      </c>
      <c r="D32" s="1" t="s">
        <v>20</v>
      </c>
      <c r="E32" s="11"/>
      <c r="F32" s="165">
        <v>62294</v>
      </c>
      <c r="G32" s="165">
        <v>62294</v>
      </c>
      <c r="H32" s="10"/>
      <c r="I32" s="7" t="s">
        <v>86</v>
      </c>
      <c r="J32" s="1" t="s">
        <v>89</v>
      </c>
      <c r="L32" s="165"/>
      <c r="M32" s="165"/>
    </row>
    <row r="33" spans="1:13">
      <c r="B33" s="10"/>
      <c r="C33" s="6" t="s">
        <v>373</v>
      </c>
      <c r="E33" s="11"/>
      <c r="F33" s="166">
        <f>SUM(F34:F38)</f>
        <v>0</v>
      </c>
      <c r="G33" s="166">
        <v>0</v>
      </c>
      <c r="H33" s="10"/>
      <c r="I33" s="6" t="s">
        <v>383</v>
      </c>
      <c r="L33" s="166">
        <f>SUM(L34:L39)</f>
        <v>0</v>
      </c>
      <c r="M33" s="166">
        <v>0</v>
      </c>
    </row>
    <row r="34" spans="1:13">
      <c r="A34" s="29" t="s">
        <v>143</v>
      </c>
      <c r="B34" s="10"/>
      <c r="C34" s="7" t="s">
        <v>26</v>
      </c>
      <c r="D34" s="1" t="s">
        <v>56</v>
      </c>
      <c r="E34" s="11"/>
      <c r="F34" s="165"/>
      <c r="G34" s="165"/>
      <c r="H34" s="10"/>
      <c r="I34" s="7" t="s">
        <v>32</v>
      </c>
      <c r="J34" s="1" t="s">
        <v>93</v>
      </c>
      <c r="L34" s="165"/>
      <c r="M34" s="165"/>
    </row>
    <row r="35" spans="1:13">
      <c r="A35" s="29" t="s">
        <v>144</v>
      </c>
      <c r="B35" s="10"/>
      <c r="C35" s="7" t="s">
        <v>27</v>
      </c>
      <c r="D35" s="1" t="s">
        <v>57</v>
      </c>
      <c r="E35" s="11"/>
      <c r="F35" s="165"/>
      <c r="G35" s="165"/>
      <c r="H35" s="10"/>
      <c r="I35" s="7" t="s">
        <v>33</v>
      </c>
      <c r="J35" s="1" t="s">
        <v>94</v>
      </c>
      <c r="L35" s="165"/>
      <c r="M35" s="165"/>
    </row>
    <row r="36" spans="1:13">
      <c r="A36" s="29" t="s">
        <v>145</v>
      </c>
      <c r="B36" s="10"/>
      <c r="C36" s="7" t="s">
        <v>28</v>
      </c>
      <c r="D36" s="1" t="s">
        <v>58</v>
      </c>
      <c r="E36" s="11"/>
      <c r="F36" s="165"/>
      <c r="G36" s="165"/>
      <c r="H36" s="10"/>
      <c r="I36" s="7" t="s">
        <v>90</v>
      </c>
      <c r="J36" s="1" t="s">
        <v>95</v>
      </c>
      <c r="L36" s="165"/>
      <c r="M36" s="165"/>
    </row>
    <row r="37" spans="1:13">
      <c r="A37" s="29" t="s">
        <v>147</v>
      </c>
      <c r="B37" s="10"/>
      <c r="C37" s="7" t="s">
        <v>29</v>
      </c>
      <c r="D37" s="1" t="s">
        <v>59</v>
      </c>
      <c r="E37" s="11"/>
      <c r="F37" s="165"/>
      <c r="G37" s="165"/>
      <c r="H37" s="10"/>
      <c r="I37" s="7" t="s">
        <v>91</v>
      </c>
      <c r="J37" s="1" t="s">
        <v>96</v>
      </c>
      <c r="L37" s="165"/>
      <c r="M37" s="165"/>
    </row>
    <row r="38" spans="1:13">
      <c r="A38" s="29" t="s">
        <v>146</v>
      </c>
      <c r="B38" s="10"/>
      <c r="C38" s="7" t="s">
        <v>30</v>
      </c>
      <c r="D38" s="1" t="s">
        <v>60</v>
      </c>
      <c r="E38" s="11"/>
      <c r="F38" s="165"/>
      <c r="G38" s="165"/>
      <c r="H38" s="28"/>
      <c r="I38" s="7" t="s">
        <v>92</v>
      </c>
      <c r="J38" s="1" t="s">
        <v>97</v>
      </c>
      <c r="L38" s="165"/>
      <c r="M38" s="165"/>
    </row>
    <row r="39" spans="1:13">
      <c r="B39" s="10"/>
      <c r="C39" s="6" t="s">
        <v>31</v>
      </c>
      <c r="E39" s="11"/>
      <c r="F39" s="166"/>
      <c r="G39" s="166"/>
      <c r="H39" s="10"/>
      <c r="I39" s="7" t="s">
        <v>98</v>
      </c>
      <c r="J39" s="1" t="s">
        <v>99</v>
      </c>
      <c r="L39" s="165"/>
      <c r="M39" s="165"/>
    </row>
    <row r="40" spans="1:13">
      <c r="B40" s="10"/>
      <c r="C40" s="6" t="s">
        <v>374</v>
      </c>
      <c r="E40" s="11"/>
      <c r="F40" s="166">
        <f>SUM(F41:F42)</f>
        <v>0</v>
      </c>
      <c r="G40" s="166">
        <v>0</v>
      </c>
      <c r="H40" s="10"/>
      <c r="I40" s="6" t="s">
        <v>384</v>
      </c>
      <c r="L40" s="166">
        <f>SUM(L41:L43)</f>
        <v>0</v>
      </c>
      <c r="M40" s="166">
        <v>0</v>
      </c>
    </row>
    <row r="41" spans="1:13">
      <c r="B41" s="10"/>
      <c r="C41" s="7" t="s">
        <v>32</v>
      </c>
      <c r="D41" s="1" t="s">
        <v>129</v>
      </c>
      <c r="E41" s="11"/>
      <c r="F41" s="165"/>
      <c r="G41" s="165"/>
      <c r="H41" s="10"/>
      <c r="I41" s="7" t="s">
        <v>35</v>
      </c>
      <c r="J41" s="1" t="s">
        <v>100</v>
      </c>
      <c r="L41" s="165"/>
      <c r="M41" s="165"/>
    </row>
    <row r="42" spans="1:13">
      <c r="B42" s="10"/>
      <c r="C42" s="7" t="s">
        <v>33</v>
      </c>
      <c r="D42" s="1" t="s">
        <v>34</v>
      </c>
      <c r="E42" s="11"/>
      <c r="F42" s="165"/>
      <c r="G42" s="165"/>
      <c r="H42" s="10"/>
      <c r="I42" s="7" t="s">
        <v>36</v>
      </c>
      <c r="J42" s="1" t="s">
        <v>101</v>
      </c>
      <c r="L42" s="165"/>
      <c r="M42" s="165"/>
    </row>
    <row r="43" spans="1:13">
      <c r="B43" s="10"/>
      <c r="C43" s="6" t="s">
        <v>375</v>
      </c>
      <c r="E43" s="11"/>
      <c r="F43" s="166">
        <f>SUM(F44:F47)</f>
        <v>0</v>
      </c>
      <c r="G43" s="166">
        <v>0</v>
      </c>
      <c r="H43" s="10"/>
      <c r="I43" s="7" t="s">
        <v>37</v>
      </c>
      <c r="J43" s="1" t="s">
        <v>102</v>
      </c>
      <c r="L43" s="165"/>
      <c r="M43" s="165"/>
    </row>
    <row r="44" spans="1:13">
      <c r="B44" s="10"/>
      <c r="C44" s="7" t="s">
        <v>35</v>
      </c>
      <c r="D44" s="1" t="s">
        <v>39</v>
      </c>
      <c r="E44" s="11"/>
      <c r="F44" s="165"/>
      <c r="G44" s="165"/>
      <c r="H44" s="28"/>
      <c r="I44" s="6" t="s">
        <v>385</v>
      </c>
      <c r="L44" s="166">
        <f>SUM(L45:L47)</f>
        <v>0</v>
      </c>
      <c r="M44" s="166">
        <v>0</v>
      </c>
    </row>
    <row r="45" spans="1:13">
      <c r="B45" s="10"/>
      <c r="C45" s="7" t="s">
        <v>36</v>
      </c>
      <c r="D45" s="1" t="s">
        <v>148</v>
      </c>
      <c r="E45" s="11"/>
      <c r="F45" s="165"/>
      <c r="G45" s="165"/>
      <c r="H45" s="10"/>
      <c r="I45" s="7" t="s">
        <v>103</v>
      </c>
      <c r="J45" s="1" t="s">
        <v>106</v>
      </c>
      <c r="L45" s="165"/>
      <c r="M45" s="165"/>
    </row>
    <row r="46" spans="1:13">
      <c r="B46" s="10"/>
      <c r="C46" s="7" t="s">
        <v>37</v>
      </c>
      <c r="D46" s="1" t="s">
        <v>40</v>
      </c>
      <c r="E46" s="11"/>
      <c r="F46" s="165"/>
      <c r="G46" s="165"/>
      <c r="H46" s="10"/>
      <c r="I46" s="7" t="s">
        <v>104</v>
      </c>
      <c r="J46" s="1" t="s">
        <v>107</v>
      </c>
      <c r="L46" s="165"/>
      <c r="M46" s="165"/>
    </row>
    <row r="47" spans="1:13">
      <c r="B47" s="10"/>
      <c r="C47" s="7" t="s">
        <v>38</v>
      </c>
      <c r="D47" s="1" t="s">
        <v>41</v>
      </c>
      <c r="E47" s="11"/>
      <c r="F47" s="165"/>
      <c r="G47" s="165"/>
      <c r="H47" s="10"/>
      <c r="I47" s="7" t="s">
        <v>105</v>
      </c>
      <c r="J47" s="1" t="s">
        <v>108</v>
      </c>
      <c r="L47" s="165"/>
      <c r="M47" s="165"/>
    </row>
    <row r="48" spans="1:13">
      <c r="B48" s="10"/>
      <c r="E48" s="11"/>
      <c r="F48" s="165"/>
      <c r="G48" s="165"/>
      <c r="H48" s="10"/>
      <c r="I48" s="6" t="s">
        <v>386</v>
      </c>
      <c r="J48" s="6"/>
      <c r="L48" s="166">
        <f>+L11+L21+L25+L28+L29+L33+L40+L44</f>
        <v>164735.53000000003</v>
      </c>
      <c r="M48" s="166">
        <f>+M11+M21+M25+M28+M29+M33+M40+M44</f>
        <v>436981.74</v>
      </c>
    </row>
    <row r="49" spans="2:13">
      <c r="B49" s="10"/>
      <c r="C49" s="8" t="s">
        <v>376</v>
      </c>
      <c r="D49" s="8"/>
      <c r="E49" s="17"/>
      <c r="F49" s="166">
        <f>+F11+F19+F27+F33+F39+F40+F43</f>
        <v>9191446.7799999993</v>
      </c>
      <c r="G49" s="166">
        <f>+G11+G19+G27+G33+G39+G40+G43</f>
        <v>5451883.2000000002</v>
      </c>
      <c r="H49" s="10"/>
      <c r="L49" s="165"/>
      <c r="M49" s="165"/>
    </row>
    <row r="50" spans="2:13">
      <c r="B50" s="10"/>
      <c r="E50" s="11"/>
      <c r="F50" s="165"/>
      <c r="G50" s="165"/>
      <c r="H50" s="10"/>
      <c r="I50" s="6" t="s">
        <v>109</v>
      </c>
      <c r="J50" s="6"/>
      <c r="L50" s="165"/>
      <c r="M50" s="165"/>
    </row>
    <row r="51" spans="2:13">
      <c r="B51" s="10"/>
      <c r="C51" s="6" t="s">
        <v>64</v>
      </c>
      <c r="E51" s="11"/>
      <c r="F51" s="165"/>
      <c r="G51" s="165"/>
      <c r="H51" s="10"/>
      <c r="I51" s="1" t="s">
        <v>110</v>
      </c>
      <c r="L51" s="165"/>
      <c r="M51" s="165"/>
    </row>
    <row r="52" spans="2:13">
      <c r="B52" s="10"/>
      <c r="C52" s="1" t="s">
        <v>65</v>
      </c>
      <c r="E52" s="11"/>
      <c r="F52" s="165"/>
      <c r="G52" s="165"/>
      <c r="H52" s="10"/>
      <c r="I52" s="1" t="s">
        <v>111</v>
      </c>
      <c r="L52" s="165"/>
      <c r="M52" s="165"/>
    </row>
    <row r="53" spans="2:13">
      <c r="B53" s="10"/>
      <c r="C53" s="1" t="s">
        <v>73</v>
      </c>
      <c r="E53" s="11"/>
      <c r="F53" s="165"/>
      <c r="G53" s="165"/>
      <c r="H53" s="10"/>
      <c r="I53" s="1" t="s">
        <v>112</v>
      </c>
      <c r="L53" s="165"/>
      <c r="M53" s="165"/>
    </row>
    <row r="54" spans="2:13">
      <c r="B54" s="10"/>
      <c r="C54" s="1" t="s">
        <v>66</v>
      </c>
      <c r="E54" s="11"/>
      <c r="F54" s="165">
        <v>84202566.670000002</v>
      </c>
      <c r="G54" s="165">
        <v>84202566.670000002</v>
      </c>
      <c r="H54" s="10"/>
      <c r="I54" s="1" t="s">
        <v>113</v>
      </c>
      <c r="L54" s="165"/>
      <c r="M54" s="165"/>
    </row>
    <row r="55" spans="2:13">
      <c r="B55" s="10"/>
      <c r="C55" s="1" t="s">
        <v>67</v>
      </c>
      <c r="E55" s="11"/>
      <c r="F55" s="165">
        <v>27457069.739999998</v>
      </c>
      <c r="G55" s="165">
        <v>27380013.739999998</v>
      </c>
      <c r="H55" s="28"/>
      <c r="I55" s="1" t="s">
        <v>114</v>
      </c>
      <c r="L55" s="165"/>
      <c r="M55" s="165"/>
    </row>
    <row r="56" spans="2:13">
      <c r="B56" s="10"/>
      <c r="C56" s="1" t="s">
        <v>68</v>
      </c>
      <c r="E56" s="11"/>
      <c r="F56" s="165">
        <v>1387240.83</v>
      </c>
      <c r="G56" s="165">
        <v>1387240.83</v>
      </c>
      <c r="H56" s="10"/>
      <c r="I56" s="1" t="s">
        <v>115</v>
      </c>
      <c r="L56" s="165"/>
      <c r="M56" s="165"/>
    </row>
    <row r="57" spans="2:13">
      <c r="B57" s="10"/>
      <c r="C57" s="1" t="s">
        <v>69</v>
      </c>
      <c r="E57" s="11"/>
      <c r="F57" s="165">
        <v>-40013356.329999998</v>
      </c>
      <c r="G57" s="165">
        <v>-37033315.299999997</v>
      </c>
      <c r="H57" s="10"/>
      <c r="L57" s="165"/>
      <c r="M57" s="165"/>
    </row>
    <row r="58" spans="2:13">
      <c r="B58" s="10"/>
      <c r="C58" s="1" t="s">
        <v>70</v>
      </c>
      <c r="E58" s="11"/>
      <c r="F58" s="165"/>
      <c r="G58" s="165"/>
      <c r="H58" s="10"/>
      <c r="I58" s="6" t="s">
        <v>387</v>
      </c>
      <c r="K58" s="6"/>
      <c r="L58" s="166">
        <f>SUM(L51:L56)</f>
        <v>0</v>
      </c>
      <c r="M58" s="166">
        <v>0</v>
      </c>
    </row>
    <row r="59" spans="2:13">
      <c r="B59" s="10"/>
      <c r="C59" s="1" t="s">
        <v>71</v>
      </c>
      <c r="E59" s="11"/>
      <c r="F59" s="165"/>
      <c r="G59" s="165"/>
      <c r="H59" s="10"/>
      <c r="L59" s="165"/>
      <c r="M59" s="165"/>
    </row>
    <row r="60" spans="2:13">
      <c r="B60" s="10"/>
      <c r="C60" s="1" t="s">
        <v>72</v>
      </c>
      <c r="E60" s="11"/>
      <c r="F60" s="165">
        <v>132557.57</v>
      </c>
      <c r="G60" s="165">
        <v>132557.57</v>
      </c>
      <c r="H60" s="10"/>
      <c r="I60" s="6" t="s">
        <v>388</v>
      </c>
      <c r="J60" s="6"/>
      <c r="K60" s="6"/>
      <c r="L60" s="166">
        <f>+L48+L58</f>
        <v>164735.53000000003</v>
      </c>
      <c r="M60" s="166">
        <f>+M48+M58</f>
        <v>436981.74</v>
      </c>
    </row>
    <row r="61" spans="2:13">
      <c r="B61" s="10"/>
      <c r="E61" s="11"/>
      <c r="F61" s="165"/>
      <c r="G61" s="165"/>
      <c r="H61" s="10"/>
      <c r="L61" s="165"/>
      <c r="M61" s="165"/>
    </row>
    <row r="62" spans="2:13">
      <c r="B62" s="10"/>
      <c r="C62" s="6" t="s">
        <v>377</v>
      </c>
      <c r="E62" s="11"/>
      <c r="F62" s="166">
        <f>SUM(F52:F60)</f>
        <v>73166078.479999989</v>
      </c>
      <c r="G62" s="166">
        <f>SUM(G52:G60)</f>
        <v>76069063.50999999</v>
      </c>
      <c r="H62" s="10"/>
      <c r="I62" s="6" t="s">
        <v>116</v>
      </c>
      <c r="J62" s="6"/>
      <c r="K62" s="6"/>
      <c r="L62" s="165"/>
      <c r="M62" s="165"/>
    </row>
    <row r="63" spans="2:13">
      <c r="B63" s="10"/>
      <c r="E63" s="11"/>
      <c r="F63" s="165"/>
      <c r="G63" s="165"/>
      <c r="H63" s="10"/>
      <c r="L63" s="165"/>
      <c r="M63" s="165"/>
    </row>
    <row r="64" spans="2:13">
      <c r="B64" s="10"/>
      <c r="C64" s="6" t="s">
        <v>378</v>
      </c>
      <c r="D64" s="6"/>
      <c r="E64" s="18"/>
      <c r="F64" s="166">
        <f>+F49+F62</f>
        <v>82357525.25999999</v>
      </c>
      <c r="G64" s="166">
        <f>+G49+G62</f>
        <v>81520946.709999993</v>
      </c>
      <c r="H64" s="10"/>
      <c r="I64" s="6" t="s">
        <v>389</v>
      </c>
      <c r="L64" s="166">
        <f>SUM(L65:L67)</f>
        <v>108747891.27</v>
      </c>
      <c r="M64" s="166">
        <f>SUM(M65:M67)</f>
        <v>108670835.27</v>
      </c>
    </row>
    <row r="65" spans="2:15">
      <c r="B65" s="10"/>
      <c r="E65" s="11"/>
      <c r="F65" s="165"/>
      <c r="G65" s="165"/>
      <c r="H65" s="10"/>
      <c r="I65" s="1" t="s">
        <v>117</v>
      </c>
      <c r="L65" s="165"/>
      <c r="M65" s="165"/>
    </row>
    <row r="66" spans="2:15">
      <c r="B66" s="10"/>
      <c r="E66" s="11"/>
      <c r="F66" s="165"/>
      <c r="G66" s="165"/>
      <c r="H66" s="10"/>
      <c r="I66" s="1" t="s">
        <v>118</v>
      </c>
      <c r="L66" s="165"/>
      <c r="M66" s="165"/>
    </row>
    <row r="67" spans="2:15">
      <c r="B67" s="10"/>
      <c r="E67" s="11"/>
      <c r="F67" s="165"/>
      <c r="G67" s="165"/>
      <c r="H67" s="28"/>
      <c r="I67" s="1" t="s">
        <v>119</v>
      </c>
      <c r="L67" s="165">
        <v>108747891.27</v>
      </c>
      <c r="M67" s="165">
        <v>108670835.27</v>
      </c>
    </row>
    <row r="68" spans="2:15">
      <c r="B68" s="10"/>
      <c r="E68" s="11"/>
      <c r="F68" s="165"/>
      <c r="G68" s="165"/>
      <c r="H68" s="10"/>
      <c r="I68" s="6" t="s">
        <v>390</v>
      </c>
      <c r="L68" s="166">
        <f>SUM(L69:L73)</f>
        <v>-26555101.539999999</v>
      </c>
      <c r="M68" s="166">
        <f>SUM(M69:M73)</f>
        <v>-27586870.299999997</v>
      </c>
    </row>
    <row r="69" spans="2:15">
      <c r="B69" s="10"/>
      <c r="E69" s="11"/>
      <c r="F69" s="165"/>
      <c r="G69" s="165"/>
      <c r="H69" s="10"/>
      <c r="I69" s="1" t="s">
        <v>120</v>
      </c>
      <c r="L69" s="165">
        <v>643682.17000000004</v>
      </c>
      <c r="M69" s="165">
        <v>-2177362.75</v>
      </c>
    </row>
    <row r="70" spans="2:15">
      <c r="B70" s="10"/>
      <c r="E70" s="19"/>
      <c r="F70" s="165"/>
      <c r="G70" s="165"/>
      <c r="H70" s="10"/>
      <c r="I70" s="1" t="s">
        <v>121</v>
      </c>
      <c r="L70" s="165">
        <v>-32099347.140000001</v>
      </c>
      <c r="M70" s="165">
        <v>-29869635.809999999</v>
      </c>
    </row>
    <row r="71" spans="2:15">
      <c r="B71" s="10"/>
      <c r="E71" s="20"/>
      <c r="F71" s="165"/>
      <c r="G71" s="165"/>
      <c r="H71" s="10"/>
      <c r="I71" s="1" t="s">
        <v>122</v>
      </c>
      <c r="L71" s="165"/>
      <c r="M71" s="165"/>
    </row>
    <row r="72" spans="2:15">
      <c r="B72" s="10"/>
      <c r="E72" s="11"/>
      <c r="F72" s="165"/>
      <c r="G72" s="165"/>
      <c r="H72" s="10"/>
      <c r="I72" s="1" t="s">
        <v>123</v>
      </c>
      <c r="L72" s="165">
        <v>4900563.43</v>
      </c>
      <c r="M72" s="165">
        <v>4460128.26</v>
      </c>
    </row>
    <row r="73" spans="2:15" ht="12.75">
      <c r="B73" s="10"/>
      <c r="E73" s="11"/>
      <c r="F73" s="167"/>
      <c r="G73" s="165"/>
      <c r="H73" s="10"/>
      <c r="I73" s="1" t="s">
        <v>124</v>
      </c>
      <c r="L73" s="165"/>
      <c r="M73" s="165"/>
    </row>
    <row r="74" spans="2:15">
      <c r="B74" s="10"/>
      <c r="E74" s="11"/>
      <c r="F74" s="165"/>
      <c r="G74" s="165"/>
      <c r="H74" s="10"/>
      <c r="I74" s="6" t="s">
        <v>391</v>
      </c>
      <c r="L74" s="166">
        <f>SUM(L75:L76)</f>
        <v>0</v>
      </c>
      <c r="M74" s="166">
        <v>0</v>
      </c>
    </row>
    <row r="75" spans="2:15">
      <c r="B75" s="10"/>
      <c r="E75" s="11"/>
      <c r="F75" s="165"/>
      <c r="G75" s="165"/>
      <c r="H75" s="10"/>
      <c r="I75" s="1" t="s">
        <v>125</v>
      </c>
      <c r="L75" s="165"/>
      <c r="M75" s="165"/>
    </row>
    <row r="76" spans="2:15">
      <c r="B76" s="10"/>
      <c r="E76" s="11"/>
      <c r="F76" s="165"/>
      <c r="G76" s="165"/>
      <c r="H76" s="10"/>
      <c r="I76" s="1" t="s">
        <v>126</v>
      </c>
      <c r="L76" s="165"/>
      <c r="M76" s="165"/>
    </row>
    <row r="77" spans="2:15">
      <c r="B77" s="10"/>
      <c r="E77" s="11"/>
      <c r="F77" s="165"/>
      <c r="G77" s="165"/>
      <c r="H77" s="28"/>
      <c r="I77" s="6" t="s">
        <v>392</v>
      </c>
      <c r="L77" s="166">
        <f>+L64+L68+L74</f>
        <v>82192789.729999989</v>
      </c>
      <c r="M77" s="166">
        <f>+M64+M68+M74</f>
        <v>81083964.969999999</v>
      </c>
    </row>
    <row r="78" spans="2:15">
      <c r="B78" s="10"/>
      <c r="E78" s="11"/>
      <c r="F78" s="165"/>
      <c r="G78" s="31"/>
      <c r="H78" s="10"/>
      <c r="I78" s="6" t="s">
        <v>393</v>
      </c>
      <c r="L78" s="166">
        <f>+L60+L77</f>
        <v>82357525.25999999</v>
      </c>
      <c r="M78" s="166">
        <f>+M60+M77</f>
        <v>81520946.709999993</v>
      </c>
    </row>
    <row r="79" spans="2:15" ht="5.45" customHeight="1">
      <c r="B79" s="12"/>
      <c r="C79" s="21"/>
      <c r="D79" s="21"/>
      <c r="E79" s="13"/>
      <c r="F79" s="24"/>
      <c r="G79" s="26"/>
      <c r="H79" s="12"/>
      <c r="I79" s="21"/>
      <c r="J79" s="21"/>
      <c r="K79" s="21"/>
      <c r="L79" s="26"/>
      <c r="M79" s="26"/>
    </row>
    <row r="80" spans="2:15">
      <c r="L80" s="2"/>
      <c r="M80" s="2"/>
      <c r="O80" s="299">
        <f>F64-L78</f>
        <v>0</v>
      </c>
    </row>
    <row r="81" spans="4:13">
      <c r="L81" s="2"/>
      <c r="M81" s="2"/>
    </row>
    <row r="82" spans="4:13" ht="12">
      <c r="D82" s="137" t="s">
        <v>519</v>
      </c>
      <c r="L82" s="2"/>
      <c r="M82" s="2"/>
    </row>
    <row r="83" spans="4:13" ht="12">
      <c r="F83" s="137"/>
      <c r="G83" s="137"/>
      <c r="L83" s="2"/>
      <c r="M83" s="2"/>
    </row>
    <row r="84" spans="4:13">
      <c r="H84" s="2"/>
      <c r="L84" s="2"/>
      <c r="M84" s="2"/>
    </row>
    <row r="85" spans="4:13">
      <c r="L85" s="2"/>
      <c r="M85" s="2"/>
    </row>
    <row r="86" spans="4:13">
      <c r="L86" s="2"/>
      <c r="M86" s="2"/>
    </row>
    <row r="87" spans="4:13">
      <c r="L87" s="2"/>
      <c r="M87" s="2"/>
    </row>
    <row r="88" spans="4:13">
      <c r="L88" s="2"/>
      <c r="M88" s="2"/>
    </row>
    <row r="89" spans="4:13">
      <c r="L89" s="2"/>
      <c r="M89" s="2"/>
    </row>
    <row r="90" spans="4:13">
      <c r="L90" s="2"/>
      <c r="M90" s="2"/>
    </row>
    <row r="91" spans="4:13">
      <c r="I91" s="348"/>
      <c r="J91" s="348"/>
      <c r="K91" s="348"/>
      <c r="L91" s="5"/>
      <c r="M91" s="5"/>
    </row>
    <row r="92" spans="4:13">
      <c r="H92" s="2"/>
      <c r="L92" s="2"/>
      <c r="M92" s="2"/>
    </row>
    <row r="93" spans="4:13">
      <c r="H93" s="2"/>
      <c r="K93" s="2"/>
      <c r="L93" s="2"/>
      <c r="M93" s="2"/>
    </row>
    <row r="94" spans="4:13">
      <c r="H94" s="2"/>
      <c r="L94" s="2"/>
      <c r="M94" s="2"/>
    </row>
    <row r="95" spans="4:13">
      <c r="H95" s="2"/>
      <c r="L95" s="2"/>
      <c r="M95" s="2"/>
    </row>
    <row r="96" spans="4:13">
      <c r="H96" s="2"/>
      <c r="K96" s="2"/>
      <c r="L96" s="2"/>
      <c r="M96" s="2"/>
    </row>
    <row r="97" spans="8:13">
      <c r="H97" s="2"/>
      <c r="L97" s="2"/>
      <c r="M97" s="2"/>
    </row>
    <row r="98" spans="8:13">
      <c r="H98" s="2"/>
    </row>
    <row r="99" spans="8:13">
      <c r="H99" s="2"/>
    </row>
    <row r="100" spans="8:13">
      <c r="H100" s="2"/>
    </row>
    <row r="101" spans="8:13">
      <c r="H101" s="2"/>
    </row>
    <row r="102" spans="8:13">
      <c r="H102" s="2"/>
    </row>
    <row r="104" spans="8:13">
      <c r="H104" s="2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  <rowBreaks count="1" manualBreakCount="1">
    <brk id="4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Normal="100" zoomScaleSheetLayoutView="100" workbookViewId="0">
      <selection activeCell="D9" sqref="D9"/>
    </sheetView>
  </sheetViews>
  <sheetFormatPr baseColWidth="10" defaultRowHeight="15"/>
  <cols>
    <col min="1" max="1" width="2.85546875" style="169" customWidth="1"/>
    <col min="2" max="2" width="19.28515625" style="169" customWidth="1"/>
    <col min="3" max="3" width="24.42578125" style="169" customWidth="1"/>
    <col min="4" max="4" width="13.85546875" style="169" customWidth="1"/>
    <col min="5" max="5" width="11.42578125" style="169" customWidth="1"/>
    <col min="6" max="6" width="12.85546875" style="169" customWidth="1"/>
    <col min="7" max="7" width="13.5703125" style="169" customWidth="1"/>
    <col min="8" max="8" width="14.42578125" style="169" customWidth="1"/>
    <col min="9" max="9" width="12.42578125" style="169" customWidth="1"/>
    <col min="10" max="10" width="16" style="169" customWidth="1"/>
    <col min="11" max="11" width="7.140625" style="169" customWidth="1"/>
    <col min="12" max="13" width="14.7109375" style="169" bestFit="1" customWidth="1"/>
    <col min="14" max="16384" width="11.42578125" style="169"/>
  </cols>
  <sheetData>
    <row r="1" spans="2:13" ht="24.75" customHeight="1" thickBot="1">
      <c r="B1" s="168" t="s">
        <v>394</v>
      </c>
      <c r="C1" s="386" t="s">
        <v>395</v>
      </c>
      <c r="D1" s="386"/>
      <c r="E1" s="386"/>
      <c r="F1" s="386"/>
      <c r="G1" s="386"/>
      <c r="H1" s="386"/>
      <c r="I1" s="386"/>
      <c r="J1" s="386"/>
    </row>
    <row r="2" spans="2:13" ht="15.75" thickBot="1">
      <c r="B2" s="387" t="s">
        <v>522</v>
      </c>
      <c r="C2" s="388"/>
      <c r="D2" s="388"/>
      <c r="E2" s="388"/>
      <c r="F2" s="388"/>
      <c r="G2" s="388"/>
      <c r="H2" s="388"/>
      <c r="I2" s="388"/>
      <c r="J2" s="389"/>
    </row>
    <row r="3" spans="2:13" ht="15.75" thickBot="1">
      <c r="B3" s="390" t="s">
        <v>395</v>
      </c>
      <c r="C3" s="391"/>
      <c r="D3" s="391"/>
      <c r="E3" s="391"/>
      <c r="F3" s="391"/>
      <c r="G3" s="391"/>
      <c r="H3" s="391"/>
      <c r="I3" s="391"/>
      <c r="J3" s="392"/>
    </row>
    <row r="4" spans="2:13" ht="15.75" thickBot="1">
      <c r="B4" s="390" t="s">
        <v>538</v>
      </c>
      <c r="C4" s="391"/>
      <c r="D4" s="391"/>
      <c r="E4" s="391"/>
      <c r="F4" s="391"/>
      <c r="G4" s="391"/>
      <c r="H4" s="391"/>
      <c r="I4" s="391"/>
      <c r="J4" s="392"/>
    </row>
    <row r="5" spans="2:13" ht="15.75" thickBot="1">
      <c r="B5" s="390" t="s">
        <v>328</v>
      </c>
      <c r="C5" s="391"/>
      <c r="D5" s="391"/>
      <c r="E5" s="391"/>
      <c r="F5" s="391"/>
      <c r="G5" s="391"/>
      <c r="H5" s="391"/>
      <c r="I5" s="391"/>
      <c r="J5" s="392"/>
    </row>
    <row r="6" spans="2:13" ht="45">
      <c r="B6" s="382" t="s">
        <v>396</v>
      </c>
      <c r="C6" s="383"/>
      <c r="D6" s="378" t="s">
        <v>539</v>
      </c>
      <c r="E6" s="378" t="s">
        <v>397</v>
      </c>
      <c r="F6" s="378" t="s">
        <v>398</v>
      </c>
      <c r="G6" s="378" t="s">
        <v>399</v>
      </c>
      <c r="H6" s="170" t="s">
        <v>400</v>
      </c>
      <c r="I6" s="378" t="s">
        <v>401</v>
      </c>
      <c r="J6" s="378" t="s">
        <v>402</v>
      </c>
    </row>
    <row r="7" spans="2:13" ht="15.75" thickBot="1">
      <c r="B7" s="384"/>
      <c r="C7" s="385"/>
      <c r="D7" s="379"/>
      <c r="E7" s="379"/>
      <c r="F7" s="379"/>
      <c r="G7" s="379"/>
      <c r="H7" s="171" t="s">
        <v>403</v>
      </c>
      <c r="I7" s="379"/>
      <c r="J7" s="379"/>
    </row>
    <row r="8" spans="2:13">
      <c r="B8" s="380"/>
      <c r="C8" s="381"/>
      <c r="D8" s="172"/>
      <c r="E8" s="172"/>
      <c r="F8" s="172"/>
      <c r="G8" s="172"/>
      <c r="H8" s="172"/>
      <c r="I8" s="172"/>
      <c r="J8" s="172"/>
    </row>
    <row r="9" spans="2:13">
      <c r="B9" s="365" t="s">
        <v>404</v>
      </c>
      <c r="C9" s="366"/>
      <c r="D9" s="173">
        <f>+D10+D14</f>
        <v>0</v>
      </c>
      <c r="E9" s="173">
        <f t="shared" ref="E9:J9" si="0">+E10+E14</f>
        <v>0</v>
      </c>
      <c r="F9" s="173">
        <f>+F10+F14</f>
        <v>0</v>
      </c>
      <c r="G9" s="173">
        <f t="shared" si="0"/>
        <v>0</v>
      </c>
      <c r="H9" s="173">
        <f>+H10+H14</f>
        <v>0</v>
      </c>
      <c r="I9" s="173">
        <f t="shared" si="0"/>
        <v>0</v>
      </c>
      <c r="J9" s="174">
        <f t="shared" si="0"/>
        <v>0</v>
      </c>
    </row>
    <row r="10" spans="2:13">
      <c r="B10" s="365" t="s">
        <v>405</v>
      </c>
      <c r="C10" s="366"/>
      <c r="D10" s="175"/>
      <c r="E10" s="175"/>
      <c r="F10" s="175"/>
      <c r="G10" s="175"/>
      <c r="H10" s="175"/>
      <c r="I10" s="175"/>
      <c r="J10" s="176"/>
    </row>
    <row r="11" spans="2:13" ht="28.5">
      <c r="B11" s="177"/>
      <c r="C11" s="178" t="s">
        <v>406</v>
      </c>
      <c r="D11" s="175"/>
      <c r="E11" s="175"/>
      <c r="F11" s="175"/>
      <c r="G11" s="175"/>
      <c r="H11" s="175"/>
      <c r="I11" s="175"/>
      <c r="J11" s="176"/>
    </row>
    <row r="12" spans="2:13">
      <c r="B12" s="179"/>
      <c r="C12" s="178" t="s">
        <v>407</v>
      </c>
      <c r="D12" s="180"/>
      <c r="E12" s="180"/>
      <c r="F12" s="180"/>
      <c r="G12" s="180"/>
      <c r="H12" s="180"/>
      <c r="I12" s="180"/>
      <c r="J12" s="181"/>
    </row>
    <row r="13" spans="2:13" ht="28.5">
      <c r="B13" s="179"/>
      <c r="C13" s="178" t="s">
        <v>408</v>
      </c>
      <c r="D13" s="180"/>
      <c r="E13" s="180"/>
      <c r="F13" s="180"/>
      <c r="G13" s="180"/>
      <c r="H13" s="180"/>
      <c r="I13" s="180"/>
      <c r="J13" s="181"/>
    </row>
    <row r="14" spans="2:13">
      <c r="B14" s="365" t="s">
        <v>409</v>
      </c>
      <c r="C14" s="366"/>
      <c r="D14" s="175">
        <f t="shared" ref="D14:J14" si="1">+D15+D19+D20</f>
        <v>0</v>
      </c>
      <c r="E14" s="175">
        <f t="shared" si="1"/>
        <v>0</v>
      </c>
      <c r="F14" s="175">
        <f t="shared" si="1"/>
        <v>0</v>
      </c>
      <c r="G14" s="175">
        <f t="shared" si="1"/>
        <v>0</v>
      </c>
      <c r="H14" s="175">
        <f t="shared" si="1"/>
        <v>0</v>
      </c>
      <c r="I14" s="175">
        <f t="shared" si="1"/>
        <v>0</v>
      </c>
      <c r="J14" s="176">
        <f t="shared" si="1"/>
        <v>0</v>
      </c>
    </row>
    <row r="15" spans="2:13" ht="28.5">
      <c r="B15" s="177"/>
      <c r="C15" s="178" t="s">
        <v>410</v>
      </c>
      <c r="D15" s="175">
        <f>SUM(D16:D18)</f>
        <v>0</v>
      </c>
      <c r="E15" s="182"/>
      <c r="F15" s="183">
        <f>SUM(F16:F18)</f>
        <v>0</v>
      </c>
      <c r="G15" s="175"/>
      <c r="H15" s="175">
        <f>+D15+E15-F15+G15</f>
        <v>0</v>
      </c>
      <c r="I15" s="175">
        <f>SUM(I16:I18)</f>
        <v>0</v>
      </c>
      <c r="J15" s="176"/>
      <c r="M15" s="184"/>
    </row>
    <row r="16" spans="2:13" ht="16.5" hidden="1">
      <c r="B16" s="177"/>
      <c r="C16" s="185" t="s">
        <v>512</v>
      </c>
      <c r="D16" s="186"/>
      <c r="E16" s="182"/>
      <c r="F16" s="187"/>
      <c r="G16" s="175"/>
      <c r="H16" s="175"/>
      <c r="I16" s="175"/>
      <c r="J16" s="176"/>
      <c r="M16" s="184"/>
    </row>
    <row r="17" spans="2:13" ht="16.5" hidden="1">
      <c r="B17" s="177"/>
      <c r="C17" s="185" t="s">
        <v>513</v>
      </c>
      <c r="D17" s="186"/>
      <c r="E17" s="182"/>
      <c r="F17" s="187"/>
      <c r="G17" s="175"/>
      <c r="H17" s="175"/>
      <c r="I17" s="175"/>
      <c r="J17" s="176"/>
      <c r="M17" s="184"/>
    </row>
    <row r="18" spans="2:13" ht="16.5" hidden="1">
      <c r="B18" s="177"/>
      <c r="C18" s="188" t="s">
        <v>514</v>
      </c>
      <c r="D18" s="187"/>
      <c r="E18" s="182"/>
      <c r="F18" s="187"/>
      <c r="G18" s="175"/>
      <c r="H18" s="175"/>
      <c r="I18" s="175"/>
      <c r="J18" s="176"/>
      <c r="M18" s="184"/>
    </row>
    <row r="19" spans="2:13">
      <c r="B19" s="179"/>
      <c r="C19" s="189" t="s">
        <v>411</v>
      </c>
      <c r="D19" s="190"/>
      <c r="E19" s="190"/>
      <c r="F19" s="190"/>
      <c r="G19" s="180"/>
      <c r="H19" s="180"/>
      <c r="I19" s="180"/>
      <c r="J19" s="181"/>
      <c r="M19" s="184"/>
    </row>
    <row r="20" spans="2:13" ht="28.5">
      <c r="B20" s="179"/>
      <c r="C20" s="178" t="s">
        <v>412</v>
      </c>
      <c r="D20" s="180"/>
      <c r="E20" s="180"/>
      <c r="F20" s="180"/>
      <c r="G20" s="180"/>
      <c r="H20" s="180"/>
      <c r="I20" s="180"/>
      <c r="J20" s="181"/>
      <c r="M20" s="184"/>
    </row>
    <row r="21" spans="2:13">
      <c r="B21" s="365" t="s">
        <v>413</v>
      </c>
      <c r="C21" s="366"/>
      <c r="D21" s="214">
        <f>'F1. ESF'!M11</f>
        <v>436981.74</v>
      </c>
      <c r="E21" s="173"/>
      <c r="F21" s="173"/>
      <c r="G21" s="173"/>
      <c r="H21" s="214">
        <f>'F1. ESF'!L48</f>
        <v>164735.53000000003</v>
      </c>
      <c r="I21" s="173"/>
      <c r="J21" s="174"/>
      <c r="M21" s="184"/>
    </row>
    <row r="22" spans="2:13" ht="16.5">
      <c r="B22" s="177"/>
      <c r="C22" s="188"/>
      <c r="D22" s="187"/>
      <c r="E22" s="190"/>
      <c r="F22" s="190"/>
      <c r="G22" s="187"/>
      <c r="H22" s="175"/>
      <c r="I22" s="191"/>
      <c r="J22" s="192"/>
      <c r="M22" s="184"/>
    </row>
    <row r="23" spans="2:13" ht="16.5">
      <c r="B23" s="177"/>
      <c r="C23" s="188"/>
      <c r="D23" s="187"/>
      <c r="E23" s="190"/>
      <c r="F23" s="190"/>
      <c r="G23" s="187"/>
      <c r="H23" s="175"/>
      <c r="I23" s="191"/>
      <c r="J23" s="192"/>
      <c r="M23" s="184"/>
    </row>
    <row r="24" spans="2:13" ht="16.5">
      <c r="B24" s="179"/>
      <c r="C24" s="188"/>
      <c r="D24" s="187"/>
      <c r="E24" s="190"/>
      <c r="F24" s="190"/>
      <c r="G24" s="187"/>
      <c r="H24" s="175"/>
      <c r="I24" s="191"/>
      <c r="J24" s="192"/>
      <c r="M24" s="184"/>
    </row>
    <row r="25" spans="2:13" ht="35.25" customHeight="1">
      <c r="B25" s="365" t="s">
        <v>414</v>
      </c>
      <c r="C25" s="366"/>
      <c r="D25" s="214">
        <f>+D9+D21</f>
        <v>436981.74</v>
      </c>
      <c r="E25" s="173"/>
      <c r="F25" s="173"/>
      <c r="G25" s="173">
        <f>+G9+G21</f>
        <v>0</v>
      </c>
      <c r="H25" s="214">
        <f>+H9+H21</f>
        <v>164735.53000000003</v>
      </c>
      <c r="I25" s="173">
        <f>+I9+I21</f>
        <v>0</v>
      </c>
      <c r="J25" s="174">
        <f>+J9+J21</f>
        <v>0</v>
      </c>
      <c r="K25" s="193"/>
      <c r="L25" s="193"/>
      <c r="M25" s="184"/>
    </row>
    <row r="26" spans="2:13">
      <c r="B26" s="365"/>
      <c r="C26" s="366"/>
      <c r="D26" s="183"/>
      <c r="E26" s="183"/>
      <c r="F26" s="183"/>
      <c r="G26" s="183"/>
      <c r="H26" s="183"/>
      <c r="I26" s="183"/>
      <c r="J26" s="194"/>
      <c r="M26" s="184"/>
    </row>
    <row r="27" spans="2:13" ht="16.5" customHeight="1">
      <c r="B27" s="365" t="s">
        <v>523</v>
      </c>
      <c r="C27" s="366"/>
      <c r="D27" s="183"/>
      <c r="E27" s="183"/>
      <c r="F27" s="183"/>
      <c r="G27" s="183"/>
      <c r="H27" s="183"/>
      <c r="I27" s="183"/>
      <c r="J27" s="194"/>
      <c r="M27" s="184"/>
    </row>
    <row r="28" spans="2:13">
      <c r="B28" s="374"/>
      <c r="C28" s="375"/>
      <c r="D28" s="195"/>
      <c r="E28" s="195"/>
      <c r="F28" s="195"/>
      <c r="G28" s="195"/>
      <c r="H28" s="195"/>
      <c r="I28" s="195"/>
      <c r="J28" s="196"/>
    </row>
    <row r="29" spans="2:13" ht="48.75" customHeight="1">
      <c r="B29" s="376" t="s">
        <v>415</v>
      </c>
      <c r="C29" s="377"/>
      <c r="D29" s="195"/>
      <c r="E29" s="195"/>
      <c r="F29" s="195"/>
      <c r="G29" s="195"/>
      <c r="H29" s="195"/>
      <c r="I29" s="195"/>
      <c r="J29" s="196"/>
    </row>
    <row r="30" spans="2:13" ht="15.75" thickBot="1">
      <c r="B30" s="372"/>
      <c r="C30" s="373"/>
      <c r="D30" s="197"/>
      <c r="E30" s="197"/>
      <c r="F30" s="197"/>
      <c r="G30" s="197"/>
      <c r="H30" s="197"/>
      <c r="I30" s="197"/>
      <c r="J30" s="198"/>
    </row>
    <row r="31" spans="2:13" ht="49.5" customHeight="1">
      <c r="B31" s="367" t="s">
        <v>416</v>
      </c>
      <c r="C31" s="367"/>
      <c r="D31" s="367"/>
      <c r="E31" s="367"/>
      <c r="F31" s="367"/>
      <c r="G31" s="367"/>
      <c r="H31" s="367"/>
      <c r="I31" s="367"/>
      <c r="J31" s="367"/>
    </row>
    <row r="32" spans="2:13" ht="22.5" customHeight="1" thickBot="1">
      <c r="B32" s="368" t="s">
        <v>417</v>
      </c>
      <c r="C32" s="368"/>
      <c r="D32" s="368"/>
      <c r="E32" s="368"/>
      <c r="F32" s="368"/>
      <c r="G32" s="368"/>
      <c r="H32" s="368"/>
      <c r="I32" s="368"/>
      <c r="J32" s="368"/>
    </row>
    <row r="33" spans="2:14" ht="30">
      <c r="B33" s="369" t="s">
        <v>418</v>
      </c>
      <c r="C33" s="199" t="s">
        <v>419</v>
      </c>
      <c r="D33" s="199" t="s">
        <v>420</v>
      </c>
      <c r="E33" s="199" t="s">
        <v>421</v>
      </c>
      <c r="F33" s="369" t="s">
        <v>422</v>
      </c>
      <c r="G33" s="199" t="s">
        <v>423</v>
      </c>
    </row>
    <row r="34" spans="2:14">
      <c r="B34" s="370"/>
      <c r="C34" s="200" t="s">
        <v>424</v>
      </c>
      <c r="D34" s="200" t="s">
        <v>425</v>
      </c>
      <c r="E34" s="200" t="s">
        <v>426</v>
      </c>
      <c r="F34" s="370"/>
      <c r="G34" s="200" t="s">
        <v>427</v>
      </c>
    </row>
    <row r="35" spans="2:14" ht="15.75" thickBot="1">
      <c r="B35" s="371"/>
      <c r="C35" s="201"/>
      <c r="D35" s="202" t="s">
        <v>428</v>
      </c>
      <c r="E35" s="201"/>
      <c r="F35" s="371"/>
      <c r="G35" s="201"/>
    </row>
    <row r="36" spans="2:14" ht="45">
      <c r="B36" s="203" t="s">
        <v>429</v>
      </c>
      <c r="C36" s="204"/>
      <c r="D36" s="204"/>
      <c r="E36" s="204"/>
      <c r="F36" s="204"/>
      <c r="G36" s="204"/>
      <c r="L36" s="249"/>
    </row>
    <row r="37" spans="2:14">
      <c r="B37" s="205" t="s">
        <v>515</v>
      </c>
      <c r="C37" s="206"/>
      <c r="D37" s="207"/>
      <c r="E37" s="208"/>
      <c r="F37" s="207"/>
      <c r="G37" s="208"/>
    </row>
    <row r="38" spans="2:14">
      <c r="B38" s="205" t="s">
        <v>430</v>
      </c>
      <c r="C38" s="205"/>
      <c r="D38" s="205"/>
      <c r="E38" s="205"/>
      <c r="F38" s="205"/>
      <c r="G38" s="205"/>
    </row>
    <row r="39" spans="2:14" ht="15.75" thickBot="1">
      <c r="B39" s="209" t="s">
        <v>431</v>
      </c>
      <c r="C39" s="209"/>
      <c r="D39" s="209"/>
      <c r="E39" s="209"/>
      <c r="F39" s="209"/>
      <c r="G39" s="209"/>
    </row>
    <row r="40" spans="2:14" ht="49.5" customHeight="1">
      <c r="B40" s="364" t="s">
        <v>363</v>
      </c>
      <c r="C40" s="364"/>
      <c r="D40" s="364"/>
      <c r="E40" s="364"/>
      <c r="F40" s="364"/>
      <c r="G40" s="364"/>
      <c r="H40" s="210"/>
      <c r="I40" s="210"/>
      <c r="J40" s="210"/>
      <c r="K40" s="211"/>
      <c r="L40" s="211"/>
      <c r="M40" s="211"/>
      <c r="N40" s="211"/>
    </row>
    <row r="41" spans="2:14" s="213" customFormat="1">
      <c r="B41" s="212"/>
    </row>
  </sheetData>
  <mergeCells count="28">
    <mergeCell ref="C1:J1"/>
    <mergeCell ref="B2:J2"/>
    <mergeCell ref="B3:J3"/>
    <mergeCell ref="B4:J4"/>
    <mergeCell ref="B5:J5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zoomScaleSheetLayoutView="100" workbookViewId="0">
      <selection activeCell="J12" sqref="J12"/>
    </sheetView>
  </sheetViews>
  <sheetFormatPr baseColWidth="10" defaultRowHeight="15"/>
  <cols>
    <col min="1" max="1" width="6.7109375" style="169" customWidth="1"/>
    <col min="2" max="2" width="22.42578125" style="169" customWidth="1"/>
    <col min="3" max="3" width="13.28515625" style="169" customWidth="1"/>
    <col min="4" max="4" width="15.7109375" style="169" customWidth="1"/>
    <col min="5" max="5" width="16.28515625" style="169" customWidth="1"/>
    <col min="6" max="6" width="18.85546875" style="169" customWidth="1"/>
    <col min="7" max="7" width="13.140625" style="169" customWidth="1"/>
    <col min="8" max="8" width="19.140625" style="169" customWidth="1"/>
    <col min="9" max="9" width="24.28515625" style="169" customWidth="1"/>
    <col min="10" max="10" width="21.140625" style="169" customWidth="1"/>
    <col min="11" max="11" width="22" style="169" customWidth="1"/>
    <col min="12" max="12" width="23" style="169" customWidth="1"/>
    <col min="13" max="16384" width="11.42578125" style="169"/>
  </cols>
  <sheetData>
    <row r="1" spans="2:12">
      <c r="B1" s="168" t="s">
        <v>432</v>
      </c>
      <c r="C1" s="393" t="s">
        <v>433</v>
      </c>
      <c r="D1" s="393"/>
      <c r="E1" s="393"/>
      <c r="F1" s="393"/>
      <c r="G1" s="393"/>
      <c r="H1" s="393"/>
      <c r="I1" s="393"/>
      <c r="J1" s="393"/>
      <c r="K1" s="393"/>
      <c r="L1" s="393"/>
    </row>
    <row r="2" spans="2:12" ht="15.75" thickBot="1">
      <c r="B2" s="168"/>
    </row>
    <row r="3" spans="2:12" ht="15.75" thickBot="1">
      <c r="B3" s="387" t="s">
        <v>522</v>
      </c>
      <c r="C3" s="388"/>
      <c r="D3" s="388"/>
      <c r="E3" s="388"/>
      <c r="F3" s="388"/>
      <c r="G3" s="388"/>
      <c r="H3" s="388"/>
      <c r="I3" s="388"/>
      <c r="J3" s="388"/>
      <c r="K3" s="388"/>
      <c r="L3" s="389"/>
    </row>
    <row r="4" spans="2:12" ht="15.75" thickBot="1">
      <c r="B4" s="390" t="s">
        <v>434</v>
      </c>
      <c r="C4" s="391"/>
      <c r="D4" s="391"/>
      <c r="E4" s="391"/>
      <c r="F4" s="391"/>
      <c r="G4" s="391"/>
      <c r="H4" s="391"/>
      <c r="I4" s="391"/>
      <c r="J4" s="391"/>
      <c r="K4" s="391"/>
      <c r="L4" s="392"/>
    </row>
    <row r="5" spans="2:12" ht="15.75" thickBot="1">
      <c r="B5" s="390" t="s">
        <v>540</v>
      </c>
      <c r="C5" s="391"/>
      <c r="D5" s="391"/>
      <c r="E5" s="391"/>
      <c r="F5" s="391"/>
      <c r="G5" s="391"/>
      <c r="H5" s="391"/>
      <c r="I5" s="391"/>
      <c r="J5" s="391"/>
      <c r="K5" s="391"/>
      <c r="L5" s="392"/>
    </row>
    <row r="6" spans="2:12" ht="15.75" thickBot="1">
      <c r="B6" s="390" t="s">
        <v>328</v>
      </c>
      <c r="C6" s="391"/>
      <c r="D6" s="391"/>
      <c r="E6" s="391"/>
      <c r="F6" s="391"/>
      <c r="G6" s="391"/>
      <c r="H6" s="391"/>
      <c r="I6" s="391"/>
      <c r="J6" s="391"/>
      <c r="K6" s="391"/>
      <c r="L6" s="392"/>
    </row>
    <row r="7" spans="2:12" ht="74.25" customHeight="1" thickBot="1">
      <c r="B7" s="215" t="s">
        <v>435</v>
      </c>
      <c r="C7" s="171" t="s">
        <v>436</v>
      </c>
      <c r="D7" s="171" t="s">
        <v>437</v>
      </c>
      <c r="E7" s="171" t="s">
        <v>438</v>
      </c>
      <c r="F7" s="171" t="s">
        <v>439</v>
      </c>
      <c r="G7" s="171" t="s">
        <v>440</v>
      </c>
      <c r="H7" s="171" t="s">
        <v>441</v>
      </c>
      <c r="I7" s="171" t="s">
        <v>442</v>
      </c>
      <c r="J7" s="171" t="s">
        <v>541</v>
      </c>
      <c r="K7" s="171" t="s">
        <v>542</v>
      </c>
      <c r="L7" s="171" t="s">
        <v>543</v>
      </c>
    </row>
    <row r="8" spans="2:12">
      <c r="B8" s="216"/>
      <c r="C8" s="217"/>
      <c r="D8" s="217"/>
      <c r="E8" s="217"/>
      <c r="F8" s="217"/>
      <c r="G8" s="217"/>
      <c r="H8" s="217"/>
      <c r="I8" s="217"/>
      <c r="J8" s="217"/>
      <c r="K8" s="217"/>
      <c r="L8" s="217"/>
    </row>
    <row r="9" spans="2:12" ht="45">
      <c r="B9" s="203" t="s">
        <v>443</v>
      </c>
      <c r="C9" s="172"/>
      <c r="D9" s="172"/>
      <c r="E9" s="172"/>
      <c r="F9" s="218">
        <f>+F10+F11+F12+F13</f>
        <v>0</v>
      </c>
      <c r="G9" s="172"/>
      <c r="H9" s="172"/>
      <c r="I9" s="172"/>
      <c r="J9" s="218">
        <f t="shared" ref="J9:K9" si="0">+J10+J11+J12+J13</f>
        <v>0</v>
      </c>
      <c r="K9" s="218">
        <f t="shared" si="0"/>
        <v>0</v>
      </c>
      <c r="L9" s="218">
        <f>+L10+L11+L12+L13</f>
        <v>0</v>
      </c>
    </row>
    <row r="10" spans="2:12">
      <c r="B10" s="219" t="s">
        <v>453</v>
      </c>
      <c r="C10" s="220"/>
      <c r="D10" s="220"/>
      <c r="E10" s="221"/>
      <c r="F10" s="222"/>
      <c r="G10" s="223"/>
      <c r="H10" s="221"/>
      <c r="I10" s="221"/>
      <c r="J10" s="222"/>
      <c r="K10" s="224"/>
      <c r="L10" s="225"/>
    </row>
    <row r="11" spans="2:12">
      <c r="B11" s="219" t="s">
        <v>444</v>
      </c>
      <c r="C11" s="172"/>
      <c r="D11" s="172"/>
      <c r="E11" s="172"/>
      <c r="F11" s="172"/>
      <c r="G11" s="172"/>
      <c r="H11" s="172"/>
      <c r="I11" s="172"/>
      <c r="J11" s="226"/>
      <c r="K11" s="172"/>
      <c r="L11" s="172"/>
    </row>
    <row r="12" spans="2:12">
      <c r="B12" s="219" t="s">
        <v>445</v>
      </c>
      <c r="C12" s="172"/>
      <c r="D12" s="172"/>
      <c r="E12" s="172"/>
      <c r="F12" s="172"/>
      <c r="G12" s="172"/>
      <c r="H12" s="172"/>
      <c r="I12" s="172"/>
      <c r="J12" s="227"/>
      <c r="K12" s="172"/>
      <c r="L12" s="172"/>
    </row>
    <row r="13" spans="2:12">
      <c r="B13" s="219" t="s">
        <v>446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</row>
    <row r="14" spans="2:12">
      <c r="B14" s="228"/>
      <c r="C14" s="172"/>
      <c r="D14" s="172"/>
      <c r="E14" s="172"/>
      <c r="F14" s="172"/>
      <c r="G14" s="172"/>
      <c r="H14" s="172"/>
      <c r="I14" s="172"/>
      <c r="J14" s="172"/>
      <c r="K14" s="172"/>
      <c r="L14" s="172"/>
    </row>
    <row r="15" spans="2:12" ht="45">
      <c r="B15" s="203" t="s">
        <v>447</v>
      </c>
      <c r="C15" s="172"/>
      <c r="D15" s="172"/>
      <c r="E15" s="172"/>
      <c r="F15" s="229">
        <f>+F16+F17+F18+F19</f>
        <v>0</v>
      </c>
      <c r="G15" s="172"/>
      <c r="H15" s="172"/>
      <c r="I15" s="172"/>
      <c r="J15" s="172"/>
      <c r="K15" s="172"/>
      <c r="L15" s="229">
        <f>+L16+L17+L18+L19</f>
        <v>0</v>
      </c>
    </row>
    <row r="16" spans="2:12">
      <c r="B16" s="219" t="s">
        <v>448</v>
      </c>
      <c r="C16" s="172"/>
      <c r="D16" s="172"/>
      <c r="E16" s="172"/>
      <c r="F16" s="172"/>
      <c r="G16" s="172"/>
      <c r="H16" s="172"/>
      <c r="I16" s="172"/>
      <c r="J16" s="172"/>
      <c r="K16" s="172"/>
      <c r="L16" s="172"/>
    </row>
    <row r="17" spans="2:12">
      <c r="B17" s="219" t="s">
        <v>449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</row>
    <row r="18" spans="2:12">
      <c r="B18" s="219" t="s">
        <v>450</v>
      </c>
      <c r="C18" s="172"/>
      <c r="D18" s="172"/>
      <c r="E18" s="172"/>
      <c r="F18" s="172"/>
      <c r="G18" s="172"/>
      <c r="H18" s="172"/>
      <c r="I18" s="172"/>
      <c r="J18" s="172"/>
      <c r="K18" s="172"/>
      <c r="L18" s="172"/>
    </row>
    <row r="19" spans="2:12" ht="33.75" customHeight="1">
      <c r="B19" s="219" t="s">
        <v>451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</row>
    <row r="20" spans="2:12">
      <c r="B20" s="228"/>
      <c r="C20" s="172"/>
      <c r="D20" s="172"/>
      <c r="E20" s="172"/>
      <c r="F20" s="172"/>
      <c r="G20" s="172"/>
      <c r="H20" s="172"/>
      <c r="I20" s="172"/>
      <c r="J20" s="172"/>
      <c r="K20" s="172"/>
      <c r="L20" s="172"/>
    </row>
    <row r="21" spans="2:12" ht="75">
      <c r="B21" s="203" t="s">
        <v>452</v>
      </c>
      <c r="C21" s="172"/>
      <c r="D21" s="172"/>
      <c r="E21" s="172"/>
      <c r="F21" s="218">
        <f>+F9+F15</f>
        <v>0</v>
      </c>
      <c r="G21" s="172"/>
      <c r="H21" s="172"/>
      <c r="I21" s="172"/>
      <c r="J21" s="172"/>
      <c r="K21" s="172"/>
      <c r="L21" s="218">
        <f>+L9+L15</f>
        <v>0</v>
      </c>
    </row>
    <row r="22" spans="2:12" ht="15.75" thickBot="1">
      <c r="B22" s="209"/>
      <c r="C22" s="230"/>
      <c r="D22" s="230"/>
      <c r="E22" s="230"/>
      <c r="F22" s="230"/>
      <c r="G22" s="230"/>
      <c r="H22" s="230"/>
      <c r="I22" s="230"/>
      <c r="J22" s="230"/>
      <c r="K22" s="230"/>
      <c r="L22" s="230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opLeftCell="C34" zoomScale="80" zoomScaleNormal="80" zoomScaleSheetLayoutView="100" workbookViewId="0">
      <selection activeCell="D13" sqref="D13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53" customWidth="1"/>
    <col min="6" max="6" width="22" style="53" customWidth="1"/>
    <col min="7" max="7" width="25.140625" style="53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4:11" ht="15" customHeight="1"/>
    <row r="2" spans="4:11" ht="15" customHeight="1" thickBot="1"/>
    <row r="3" spans="4:11" ht="15" customHeight="1">
      <c r="D3" s="395" t="s">
        <v>327</v>
      </c>
      <c r="E3" s="396"/>
      <c r="F3" s="396"/>
      <c r="G3" s="397"/>
      <c r="H3" s="250"/>
      <c r="I3" s="250"/>
      <c r="J3" s="250"/>
      <c r="K3" s="251"/>
    </row>
    <row r="4" spans="4:11" ht="15" customHeight="1">
      <c r="D4" s="252"/>
      <c r="G4" s="302"/>
      <c r="K4" s="253"/>
    </row>
    <row r="5" spans="4:11" ht="25.15" customHeight="1">
      <c r="D5" s="407" t="s">
        <v>522</v>
      </c>
      <c r="E5" s="408"/>
      <c r="F5" s="408"/>
      <c r="G5" s="409"/>
      <c r="H5" s="300"/>
      <c r="I5" s="300"/>
      <c r="J5" s="300"/>
      <c r="K5" s="301"/>
    </row>
    <row r="6" spans="4:11" ht="19.5" customHeight="1">
      <c r="D6" s="398" t="s">
        <v>327</v>
      </c>
      <c r="E6" s="399"/>
      <c r="F6" s="399"/>
      <c r="G6" s="400"/>
      <c r="K6" s="253"/>
    </row>
    <row r="7" spans="4:11" ht="15" customHeight="1">
      <c r="D7" s="401" t="s">
        <v>538</v>
      </c>
      <c r="E7" s="402"/>
      <c r="F7" s="402"/>
      <c r="G7" s="403"/>
      <c r="K7" s="253"/>
    </row>
    <row r="8" spans="4:11" ht="15" customHeight="1">
      <c r="D8" s="404" t="s">
        <v>328</v>
      </c>
      <c r="E8" s="405"/>
      <c r="F8" s="405"/>
      <c r="G8" s="406"/>
      <c r="K8" s="253"/>
    </row>
    <row r="9" spans="4:11" ht="15" customHeight="1">
      <c r="D9" s="252"/>
      <c r="G9" s="302"/>
      <c r="K9" s="253"/>
    </row>
    <row r="10" spans="4:11" ht="15">
      <c r="D10" s="254" t="s">
        <v>329</v>
      </c>
      <c r="E10" s="146" t="s">
        <v>367</v>
      </c>
      <c r="F10" s="146" t="s">
        <v>153</v>
      </c>
      <c r="G10" s="303" t="s">
        <v>368</v>
      </c>
      <c r="K10" s="253"/>
    </row>
    <row r="11" spans="4:11" ht="15" customHeight="1">
      <c r="D11" s="255" t="s">
        <v>330</v>
      </c>
      <c r="E11" s="54">
        <f>+E12+E13+E14</f>
        <v>20734678</v>
      </c>
      <c r="F11" s="333">
        <f t="shared" ref="F11:G11" si="0">+F12+F13+F14</f>
        <v>15686410.82</v>
      </c>
      <c r="G11" s="336">
        <f t="shared" si="0"/>
        <v>15686410.82</v>
      </c>
      <c r="H11" s="256"/>
      <c r="K11" s="253"/>
    </row>
    <row r="12" spans="4:11" ht="15" customHeight="1">
      <c r="D12" s="257" t="s">
        <v>331</v>
      </c>
      <c r="E12" s="55">
        <f>+E41</f>
        <v>11017339</v>
      </c>
      <c r="F12" s="331">
        <f>'F5. EAID'!F41</f>
        <v>7244017.4399999995</v>
      </c>
      <c r="G12" s="334">
        <f>'F5. EAID'!G41</f>
        <v>7244017.4399999995</v>
      </c>
      <c r="H12" s="256"/>
      <c r="K12" s="253"/>
    </row>
    <row r="13" spans="4:11" ht="15" customHeight="1">
      <c r="D13" s="257" t="s">
        <v>332</v>
      </c>
      <c r="E13" s="56">
        <f>+E51</f>
        <v>9717339</v>
      </c>
      <c r="F13" s="332">
        <f>'F5. EAID'!F63</f>
        <v>8442393.3800000008</v>
      </c>
      <c r="G13" s="335">
        <f>'F5. EAID'!G63</f>
        <v>8442393.3800000008</v>
      </c>
      <c r="K13" s="253"/>
    </row>
    <row r="14" spans="4:11" ht="15" customHeight="1">
      <c r="D14" s="257" t="s">
        <v>333</v>
      </c>
      <c r="E14" s="56">
        <f>+E38</f>
        <v>0</v>
      </c>
      <c r="F14" s="332">
        <f>+F38</f>
        <v>0</v>
      </c>
      <c r="G14" s="335">
        <v>0</v>
      </c>
      <c r="K14" s="253"/>
    </row>
    <row r="15" spans="4:11" ht="15" customHeight="1">
      <c r="D15" s="255" t="s">
        <v>334</v>
      </c>
      <c r="E15" s="54">
        <f>+E16+E17</f>
        <v>20734678</v>
      </c>
      <c r="F15" s="333">
        <f>F16+F17</f>
        <v>12062687.619999999</v>
      </c>
      <c r="G15" s="336">
        <f t="shared" ref="G15" si="1">+G16+G17</f>
        <v>12024350.939999999</v>
      </c>
      <c r="H15" s="256"/>
      <c r="K15" s="253"/>
    </row>
    <row r="16" spans="4:11" ht="15" customHeight="1">
      <c r="D16" s="257" t="s">
        <v>335</v>
      </c>
      <c r="E16" s="56">
        <f>+E45</f>
        <v>11017339</v>
      </c>
      <c r="F16" s="332">
        <f>'F6a. EAEPE OG'!G10</f>
        <v>6868101.0999999996</v>
      </c>
      <c r="G16" s="335">
        <f>'F6a. EAEPE OG'!H10</f>
        <v>6833701.0899999999</v>
      </c>
      <c r="H16" s="256"/>
      <c r="K16" s="253"/>
    </row>
    <row r="17" spans="4:11" ht="15" customHeight="1">
      <c r="D17" s="257" t="s">
        <v>336</v>
      </c>
      <c r="E17" s="56">
        <f>+E55</f>
        <v>9717339</v>
      </c>
      <c r="F17" s="332">
        <f>'F6a. EAEPE OG'!G83</f>
        <v>5194586.5199999996</v>
      </c>
      <c r="G17" s="335">
        <f>'F6a. EAEPE OG'!H83</f>
        <v>5190649.8499999996</v>
      </c>
      <c r="K17" s="253"/>
    </row>
    <row r="18" spans="4:11" ht="15" customHeight="1">
      <c r="D18" s="255" t="s">
        <v>337</v>
      </c>
      <c r="E18" s="148">
        <f>+E19+E20</f>
        <v>0</v>
      </c>
      <c r="F18" s="333">
        <f t="shared" ref="F18:G18" si="2">+F19+F20</f>
        <v>237543.83</v>
      </c>
      <c r="G18" s="336">
        <f t="shared" si="2"/>
        <v>237543.83</v>
      </c>
      <c r="H18" s="256"/>
      <c r="K18" s="253"/>
    </row>
    <row r="19" spans="4:11" ht="15" customHeight="1">
      <c r="D19" s="257" t="s">
        <v>338</v>
      </c>
      <c r="E19" s="149">
        <v>0</v>
      </c>
      <c r="F19" s="332">
        <v>237526.43</v>
      </c>
      <c r="G19" s="335">
        <v>237526.43</v>
      </c>
      <c r="H19" s="256"/>
      <c r="K19" s="253"/>
    </row>
    <row r="20" spans="4:11" ht="15" customHeight="1">
      <c r="D20" s="257" t="s">
        <v>339</v>
      </c>
      <c r="E20" s="149">
        <v>0</v>
      </c>
      <c r="F20" s="332">
        <v>17.399999999999999</v>
      </c>
      <c r="G20" s="335">
        <v>17.399999999999999</v>
      </c>
      <c r="K20" s="253"/>
    </row>
    <row r="21" spans="4:11" ht="15" customHeight="1">
      <c r="D21" s="255" t="s">
        <v>340</v>
      </c>
      <c r="E21" s="54">
        <f>+E11-E15+E18</f>
        <v>0</v>
      </c>
      <c r="F21" s="333">
        <f>+F11-F15+F18</f>
        <v>3861267.0300000012</v>
      </c>
      <c r="G21" s="336">
        <f>+G11-G15+G18</f>
        <v>3899603.7100000009</v>
      </c>
      <c r="H21" s="256"/>
      <c r="K21" s="253"/>
    </row>
    <row r="22" spans="4:11" ht="15" customHeight="1">
      <c r="D22" s="255" t="s">
        <v>341</v>
      </c>
      <c r="E22" s="54">
        <f>+E21-E38</f>
        <v>0</v>
      </c>
      <c r="F22" s="333">
        <f t="shared" ref="F22:G22" si="3">+F21-F38</f>
        <v>3861267.0300000012</v>
      </c>
      <c r="G22" s="336">
        <f t="shared" si="3"/>
        <v>3899603.7100000009</v>
      </c>
      <c r="H22" s="256"/>
      <c r="K22" s="253"/>
    </row>
    <row r="23" spans="4:11" ht="27.75" customHeight="1">
      <c r="D23" s="258" t="s">
        <v>342</v>
      </c>
      <c r="E23" s="57">
        <f>+E22-E18</f>
        <v>0</v>
      </c>
      <c r="F23" s="330">
        <f t="shared" ref="F23:G23" si="4">+F22-F18</f>
        <v>3623723.2000000011</v>
      </c>
      <c r="G23" s="337">
        <f t="shared" si="4"/>
        <v>3662059.8800000008</v>
      </c>
      <c r="H23" s="256"/>
      <c r="K23" s="253"/>
    </row>
    <row r="24" spans="4:11" ht="15" customHeight="1">
      <c r="D24" s="252"/>
      <c r="G24" s="302"/>
      <c r="H24" s="256"/>
      <c r="K24" s="253"/>
    </row>
    <row r="25" spans="4:11" ht="15" customHeight="1">
      <c r="D25" s="254" t="s">
        <v>128</v>
      </c>
      <c r="E25" s="147" t="s">
        <v>150</v>
      </c>
      <c r="F25" s="147" t="s">
        <v>153</v>
      </c>
      <c r="G25" s="306" t="s">
        <v>154</v>
      </c>
      <c r="H25" s="256"/>
      <c r="K25" s="253"/>
    </row>
    <row r="26" spans="4:11" ht="15" customHeight="1">
      <c r="D26" s="255" t="s">
        <v>343</v>
      </c>
      <c r="E26" s="54">
        <f>+E27+E28</f>
        <v>0</v>
      </c>
      <c r="F26" s="54">
        <f t="shared" ref="F26:G26" si="5">+F27+F28</f>
        <v>0</v>
      </c>
      <c r="G26" s="304">
        <f t="shared" si="5"/>
        <v>0</v>
      </c>
      <c r="H26" s="256"/>
      <c r="K26" s="253"/>
    </row>
    <row r="27" spans="4:11" ht="15" customHeight="1">
      <c r="D27" s="259" t="s">
        <v>344</v>
      </c>
      <c r="E27" s="56">
        <f>+'F6a. EAEPE OG'!D75-'F6a. EAEPE OG'!D76</f>
        <v>0</v>
      </c>
      <c r="F27" s="56">
        <f>+'F6a. EAEPE OG'!G75-'F6a. EAEPE OG'!G76</f>
        <v>0</v>
      </c>
      <c r="G27" s="305">
        <f>+'F6a. EAEPE OG'!H75-'F6a. EAEPE OG'!H76</f>
        <v>0</v>
      </c>
      <c r="H27" s="256"/>
      <c r="K27" s="253"/>
    </row>
    <row r="28" spans="4:11" ht="15" customHeight="1">
      <c r="D28" s="259" t="s">
        <v>345</v>
      </c>
      <c r="E28" s="56">
        <f>+'F6a. EAEPE OG'!D147</f>
        <v>0</v>
      </c>
      <c r="F28" s="56">
        <f>+'F6a. EAEPE OG'!G148</f>
        <v>0</v>
      </c>
      <c r="G28" s="305">
        <f>+'F6a. EAEPE OG'!H148</f>
        <v>0</v>
      </c>
      <c r="K28" s="253"/>
    </row>
    <row r="29" spans="4:11" ht="15" customHeight="1">
      <c r="D29" s="258" t="s">
        <v>346</v>
      </c>
      <c r="E29" s="57">
        <f>+E23+E26</f>
        <v>0</v>
      </c>
      <c r="F29" s="330">
        <f t="shared" ref="F29:G29" si="6">+F23+F26</f>
        <v>3623723.2000000011</v>
      </c>
      <c r="G29" s="337">
        <f t="shared" si="6"/>
        <v>3662059.8800000008</v>
      </c>
      <c r="H29" s="256"/>
      <c r="K29" s="253"/>
    </row>
    <row r="30" spans="4:11" ht="15" customHeight="1">
      <c r="D30" s="252"/>
      <c r="G30" s="302"/>
      <c r="H30" s="256"/>
      <c r="K30" s="253"/>
    </row>
    <row r="31" spans="4:11" ht="15">
      <c r="D31" s="254" t="s">
        <v>128</v>
      </c>
      <c r="E31" s="146" t="s">
        <v>347</v>
      </c>
      <c r="F31" s="146" t="s">
        <v>153</v>
      </c>
      <c r="G31" s="303" t="s">
        <v>369</v>
      </c>
      <c r="K31" s="253"/>
    </row>
    <row r="32" spans="4:11" ht="15" customHeight="1">
      <c r="D32" s="260" t="s">
        <v>348</v>
      </c>
      <c r="E32" s="61">
        <f>+E33+E34</f>
        <v>0</v>
      </c>
      <c r="F32" s="61">
        <f t="shared" ref="F32:G32" si="7">+F33+F34</f>
        <v>0</v>
      </c>
      <c r="G32" s="307">
        <f t="shared" si="7"/>
        <v>0</v>
      </c>
      <c r="K32" s="253"/>
    </row>
    <row r="33" spans="4:11" ht="15" customHeight="1">
      <c r="D33" s="261" t="s">
        <v>349</v>
      </c>
      <c r="E33" s="58">
        <f>+'F5. EAID'!C68</f>
        <v>0</v>
      </c>
      <c r="F33" s="58">
        <v>0</v>
      </c>
      <c r="G33" s="308">
        <f>+'F5. EAID'!G68</f>
        <v>0</v>
      </c>
      <c r="K33" s="253"/>
    </row>
    <row r="34" spans="4:11" ht="15" customHeight="1">
      <c r="D34" s="261" t="s">
        <v>350</v>
      </c>
      <c r="E34" s="58">
        <f>+'F5. EAID'!C69</f>
        <v>0</v>
      </c>
      <c r="F34" s="58">
        <f>+'F5. EAID'!F69</f>
        <v>0</v>
      </c>
      <c r="G34" s="308">
        <f>+'F5. EAID'!G69</f>
        <v>0</v>
      </c>
      <c r="K34" s="253"/>
    </row>
    <row r="35" spans="4:11" ht="15" customHeight="1">
      <c r="D35" s="260" t="s">
        <v>351</v>
      </c>
      <c r="E35" s="61">
        <f>+E36+E37</f>
        <v>0</v>
      </c>
      <c r="F35" s="61">
        <f t="shared" ref="F35" si="8">+F36+F37</f>
        <v>0</v>
      </c>
      <c r="G35" s="307">
        <f t="shared" ref="G35" si="9">+G36+G37</f>
        <v>0</v>
      </c>
      <c r="H35" s="256"/>
      <c r="K35" s="253"/>
    </row>
    <row r="36" spans="4:11" ht="15" customHeight="1">
      <c r="D36" s="261" t="s">
        <v>352</v>
      </c>
      <c r="E36" s="58">
        <f>+'F6a. EAEPE OG'!D76</f>
        <v>0</v>
      </c>
      <c r="F36" s="58">
        <f>+'F6a. EAEPE OG'!G76</f>
        <v>0</v>
      </c>
      <c r="G36" s="308">
        <f>+'F6a. EAEPE OG'!H76</f>
        <v>0</v>
      </c>
      <c r="H36" s="256"/>
      <c r="K36" s="253"/>
    </row>
    <row r="37" spans="4:11" ht="15" customHeight="1">
      <c r="D37" s="261" t="s">
        <v>353</v>
      </c>
      <c r="E37" s="58">
        <f>+'F6a. EAEPE OG'!D149</f>
        <v>0</v>
      </c>
      <c r="F37" s="58">
        <f>+'F6a. EAEPE OG'!G149</f>
        <v>0</v>
      </c>
      <c r="G37" s="308">
        <f>+'F6a. EAEPE OG'!H149</f>
        <v>0</v>
      </c>
      <c r="K37" s="253"/>
    </row>
    <row r="38" spans="4:11" ht="15" customHeight="1">
      <c r="D38" s="262" t="s">
        <v>354</v>
      </c>
      <c r="E38" s="62">
        <f>+E32-E35</f>
        <v>0</v>
      </c>
      <c r="F38" s="62">
        <f t="shared" ref="F38:G38" si="10">+F32-F35</f>
        <v>0</v>
      </c>
      <c r="G38" s="309">
        <f t="shared" si="10"/>
        <v>0</v>
      </c>
      <c r="H38" s="256"/>
      <c r="K38" s="253"/>
    </row>
    <row r="39" spans="4:11" ht="15" customHeight="1">
      <c r="D39" s="252"/>
      <c r="G39" s="302"/>
      <c r="H39" s="256"/>
      <c r="K39" s="253"/>
    </row>
    <row r="40" spans="4:11" ht="15">
      <c r="D40" s="254" t="s">
        <v>128</v>
      </c>
      <c r="E40" s="146" t="s">
        <v>347</v>
      </c>
      <c r="F40" s="146" t="s">
        <v>153</v>
      </c>
      <c r="G40" s="303" t="s">
        <v>369</v>
      </c>
      <c r="K40" s="253"/>
    </row>
    <row r="41" spans="4:11" ht="15" customHeight="1">
      <c r="D41" s="263" t="s">
        <v>355</v>
      </c>
      <c r="E41" s="58">
        <f>+'F5. EAID'!C41</f>
        <v>11017339</v>
      </c>
      <c r="F41" s="325">
        <f>+'F5. EAID'!F41</f>
        <v>7244017.4399999995</v>
      </c>
      <c r="G41" s="338">
        <f>'F5. EAID'!G41</f>
        <v>7244017.4399999995</v>
      </c>
      <c r="H41" s="256"/>
      <c r="K41" s="253"/>
    </row>
    <row r="42" spans="4:11" ht="15" customHeight="1">
      <c r="D42" s="263" t="s">
        <v>356</v>
      </c>
      <c r="E42" s="63">
        <f>+E43-E44</f>
        <v>0</v>
      </c>
      <c r="F42" s="63">
        <f t="shared" ref="F42" si="11">+F43-F44</f>
        <v>0</v>
      </c>
      <c r="G42" s="339">
        <v>0</v>
      </c>
      <c r="H42" s="256"/>
      <c r="K42" s="253"/>
    </row>
    <row r="43" spans="4:11" ht="15" customHeight="1">
      <c r="D43" s="261" t="s">
        <v>349</v>
      </c>
      <c r="E43" s="58">
        <f>+'F5. EAID'!C68</f>
        <v>0</v>
      </c>
      <c r="F43" s="58"/>
      <c r="G43" s="338"/>
      <c r="K43" s="253"/>
    </row>
    <row r="44" spans="4:11" ht="15" customHeight="1">
      <c r="D44" s="261" t="s">
        <v>352</v>
      </c>
      <c r="E44" s="58">
        <f>+E36</f>
        <v>0</v>
      </c>
      <c r="F44" s="58">
        <f t="shared" ref="F44" si="12">+F36</f>
        <v>0</v>
      </c>
      <c r="G44" s="338">
        <v>0</v>
      </c>
      <c r="K44" s="253"/>
    </row>
    <row r="45" spans="4:11" ht="15" customHeight="1">
      <c r="D45" s="263" t="s">
        <v>335</v>
      </c>
      <c r="E45" s="58">
        <f>+'F6a. EAEPE OG'!D10-'F6a. EAEPE OG'!D76</f>
        <v>11017339</v>
      </c>
      <c r="F45" s="325">
        <f>F16</f>
        <v>6868101.0999999996</v>
      </c>
      <c r="G45" s="338">
        <f>G16</f>
        <v>6833701.0899999999</v>
      </c>
      <c r="K45" s="253"/>
    </row>
    <row r="46" spans="4:11" ht="15" customHeight="1">
      <c r="D46" s="263" t="s">
        <v>338</v>
      </c>
      <c r="E46" s="150">
        <v>0</v>
      </c>
      <c r="F46" s="325">
        <v>237526.43</v>
      </c>
      <c r="G46" s="338">
        <v>237526.43</v>
      </c>
      <c r="K46" s="253"/>
    </row>
    <row r="47" spans="4:11" ht="15" customHeight="1">
      <c r="D47" s="260" t="s">
        <v>357</v>
      </c>
      <c r="E47" s="61">
        <f>+E41+E42-E45+E46</f>
        <v>0</v>
      </c>
      <c r="F47" s="327">
        <f>+F41+F42-F45+F46</f>
        <v>613442.76999999979</v>
      </c>
      <c r="G47" s="340">
        <f>+G41+G42-G45+G46</f>
        <v>647842.77999999956</v>
      </c>
      <c r="H47" s="256"/>
      <c r="K47" s="253"/>
    </row>
    <row r="48" spans="4:11" ht="15" customHeight="1">
      <c r="D48" s="262" t="s">
        <v>358</v>
      </c>
      <c r="E48" s="62">
        <f t="shared" ref="E48" si="13">+E47-E42</f>
        <v>0</v>
      </c>
      <c r="F48" s="329">
        <f>+F47-F42</f>
        <v>613442.76999999979</v>
      </c>
      <c r="G48" s="341">
        <f t="shared" ref="G48" si="14">+G47-G42</f>
        <v>647842.77999999956</v>
      </c>
      <c r="H48" s="256"/>
      <c r="K48" s="253"/>
    </row>
    <row r="49" spans="4:11" ht="15" customHeight="1">
      <c r="D49" s="252"/>
      <c r="G49" s="302"/>
      <c r="H49" s="256"/>
      <c r="K49" s="253"/>
    </row>
    <row r="50" spans="4:11" ht="15">
      <c r="D50" s="254" t="s">
        <v>128</v>
      </c>
      <c r="E50" s="146" t="s">
        <v>347</v>
      </c>
      <c r="F50" s="146" t="s">
        <v>153</v>
      </c>
      <c r="G50" s="303" t="s">
        <v>369</v>
      </c>
      <c r="K50" s="253"/>
    </row>
    <row r="51" spans="4:11" ht="15" customHeight="1">
      <c r="D51" s="263" t="s">
        <v>332</v>
      </c>
      <c r="E51" s="58">
        <f>+'F5. EAID'!C63</f>
        <v>9717339</v>
      </c>
      <c r="F51" s="325">
        <f>+'F5. EAID'!F63</f>
        <v>8442393.3800000008</v>
      </c>
      <c r="G51" s="338">
        <f>'F5. EAID'!G63</f>
        <v>8442393.3800000008</v>
      </c>
      <c r="K51" s="253"/>
    </row>
    <row r="52" spans="4:11" ht="15" customHeight="1">
      <c r="D52" s="263" t="s">
        <v>359</v>
      </c>
      <c r="E52" s="63">
        <f>+E53-E54</f>
        <v>0</v>
      </c>
      <c r="F52" s="63">
        <f t="shared" ref="F52" si="15">+F53-F54</f>
        <v>0</v>
      </c>
      <c r="G52" s="339">
        <v>0</v>
      </c>
      <c r="K52" s="253"/>
    </row>
    <row r="53" spans="4:11" ht="15" customHeight="1">
      <c r="D53" s="261" t="s">
        <v>350</v>
      </c>
      <c r="E53" s="58">
        <f>+'F5. EAID'!C69</f>
        <v>0</v>
      </c>
      <c r="F53" s="58">
        <f>+'F5. EAID'!F69</f>
        <v>0</v>
      </c>
      <c r="G53" s="338">
        <v>0</v>
      </c>
      <c r="K53" s="253"/>
    </row>
    <row r="54" spans="4:11" ht="15" customHeight="1">
      <c r="D54" s="261" t="s">
        <v>353</v>
      </c>
      <c r="E54" s="58">
        <f>+E37</f>
        <v>0</v>
      </c>
      <c r="F54" s="58">
        <f>+F37</f>
        <v>0</v>
      </c>
      <c r="G54" s="338">
        <v>0</v>
      </c>
      <c r="K54" s="253"/>
    </row>
    <row r="55" spans="4:11" ht="15" customHeight="1">
      <c r="D55" s="263" t="s">
        <v>360</v>
      </c>
      <c r="E55" s="58">
        <f>+'F6a. EAEPE OG'!D83-'F6a. EAEPE OG'!D149</f>
        <v>9717339</v>
      </c>
      <c r="F55" s="326">
        <f>+'F6a. EAEPE OG'!G83-'F6a. EAEPE OG'!G149</f>
        <v>5194586.5199999996</v>
      </c>
      <c r="G55" s="342">
        <f>'F6a. EAEPE OG'!H83</f>
        <v>5190649.8499999996</v>
      </c>
      <c r="K55" s="253"/>
    </row>
    <row r="56" spans="4:11" ht="15" customHeight="1">
      <c r="D56" s="263" t="s">
        <v>339</v>
      </c>
      <c r="E56" s="150">
        <v>0</v>
      </c>
      <c r="F56" s="325">
        <v>17.399999999999999</v>
      </c>
      <c r="G56" s="338">
        <v>17.399999999999999</v>
      </c>
      <c r="K56" s="253"/>
    </row>
    <row r="57" spans="4:11" ht="15" customHeight="1">
      <c r="D57" s="260" t="s">
        <v>361</v>
      </c>
      <c r="E57" s="61">
        <f>+E51+E52-E55+E56</f>
        <v>0</v>
      </c>
      <c r="F57" s="327">
        <f>+F51+F52-F55+F56</f>
        <v>3247824.2600000012</v>
      </c>
      <c r="G57" s="340">
        <f>+G51+G52-G55+G56</f>
        <v>3251760.9300000011</v>
      </c>
      <c r="H57" s="256"/>
      <c r="K57" s="253"/>
    </row>
    <row r="58" spans="4:11" ht="15" customHeight="1" thickBot="1">
      <c r="D58" s="264" t="s">
        <v>362</v>
      </c>
      <c r="E58" s="265">
        <f>+E57-E52</f>
        <v>0</v>
      </c>
      <c r="F58" s="328">
        <f t="shared" ref="F58:G58" si="16">+F57-F52</f>
        <v>3247824.2600000012</v>
      </c>
      <c r="G58" s="343">
        <f t="shared" si="16"/>
        <v>3251760.9300000011</v>
      </c>
      <c r="H58" s="266"/>
      <c r="I58" s="267"/>
      <c r="J58" s="267"/>
      <c r="K58" s="268"/>
    </row>
    <row r="59" spans="4:11" ht="15" customHeight="1"/>
    <row r="60" spans="4:11">
      <c r="D60" s="394" t="s">
        <v>363</v>
      </c>
      <c r="E60" s="394"/>
      <c r="F60" s="394"/>
      <c r="G60" s="394"/>
      <c r="H60" s="51"/>
    </row>
    <row r="61" spans="4:11">
      <c r="D61" s="394" t="s">
        <v>364</v>
      </c>
      <c r="E61" s="394"/>
      <c r="F61" s="394"/>
      <c r="G61" s="394"/>
      <c r="H61" s="164"/>
    </row>
    <row r="62" spans="4:11" ht="15" customHeight="1">
      <c r="D62" t="s">
        <v>521</v>
      </c>
    </row>
    <row r="63" spans="4:11" ht="15" customHeight="1"/>
    <row r="64" spans="4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zoomScale="120" zoomScaleNormal="120" zoomScaleSheetLayoutView="100" workbookViewId="0">
      <selection activeCell="B4" sqref="B4:H4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53" customWidth="1"/>
    <col min="10" max="10" width="12.7109375" bestFit="1" customWidth="1"/>
  </cols>
  <sheetData>
    <row r="1" spans="2:9" ht="15.75" customHeight="1">
      <c r="B1" s="413" t="s">
        <v>258</v>
      </c>
      <c r="C1" s="413"/>
      <c r="D1" s="413"/>
      <c r="E1" s="413"/>
      <c r="F1" s="413"/>
      <c r="G1" s="413"/>
      <c r="H1" s="413"/>
    </row>
    <row r="2" spans="2:9" ht="15">
      <c r="B2" s="424" t="s">
        <v>522</v>
      </c>
      <c r="C2" s="425"/>
      <c r="D2" s="425"/>
      <c r="E2" s="425"/>
      <c r="F2" s="425"/>
      <c r="G2" s="425"/>
      <c r="H2" s="426"/>
    </row>
    <row r="3" spans="2:9" ht="15">
      <c r="B3" s="423" t="s">
        <v>534</v>
      </c>
      <c r="C3" s="421"/>
      <c r="D3" s="421"/>
      <c r="E3" s="421"/>
      <c r="F3" s="421"/>
      <c r="G3" s="421"/>
      <c r="H3" s="422"/>
    </row>
    <row r="4" spans="2:9" ht="15">
      <c r="B4" s="420" t="s">
        <v>544</v>
      </c>
      <c r="C4" s="421"/>
      <c r="D4" s="421"/>
      <c r="E4" s="421"/>
      <c r="F4" s="421"/>
      <c r="G4" s="421"/>
      <c r="H4" s="422"/>
    </row>
    <row r="5" spans="2:9" ht="15">
      <c r="B5" s="417" t="s">
        <v>4</v>
      </c>
      <c r="C5" s="418"/>
      <c r="D5" s="418"/>
      <c r="E5" s="418"/>
      <c r="F5" s="418"/>
      <c r="G5" s="418"/>
      <c r="H5" s="419"/>
    </row>
    <row r="6" spans="2:9" ht="8.25" customHeight="1">
      <c r="B6" s="129"/>
      <c r="C6" s="129"/>
      <c r="D6" s="129"/>
      <c r="E6" s="129"/>
      <c r="F6" s="129"/>
      <c r="G6" s="129"/>
      <c r="H6" s="129"/>
    </row>
    <row r="7" spans="2:9" ht="15">
      <c r="B7" s="414" t="s">
        <v>259</v>
      </c>
      <c r="C7" s="416" t="s">
        <v>260</v>
      </c>
      <c r="D7" s="416"/>
      <c r="E7" s="416"/>
      <c r="F7" s="416"/>
      <c r="G7" s="416"/>
      <c r="H7" s="415" t="s">
        <v>261</v>
      </c>
    </row>
    <row r="8" spans="2:9" ht="30">
      <c r="B8" s="414"/>
      <c r="C8" s="152" t="s">
        <v>262</v>
      </c>
      <c r="D8" s="153" t="s">
        <v>151</v>
      </c>
      <c r="E8" s="152" t="s">
        <v>152</v>
      </c>
      <c r="F8" s="152" t="s">
        <v>153</v>
      </c>
      <c r="G8" s="152" t="s">
        <v>263</v>
      </c>
      <c r="H8" s="415"/>
    </row>
    <row r="9" spans="2:9" ht="15">
      <c r="B9" s="64" t="s">
        <v>264</v>
      </c>
      <c r="C9" s="71"/>
      <c r="D9" s="71"/>
      <c r="E9" s="71"/>
      <c r="F9" s="71"/>
      <c r="G9" s="71"/>
      <c r="H9" s="71"/>
    </row>
    <row r="10" spans="2:9" ht="15">
      <c r="B10" s="65" t="s">
        <v>265</v>
      </c>
      <c r="C10" s="72"/>
      <c r="D10" s="72"/>
      <c r="E10" s="234">
        <f>C10+D10</f>
        <v>0</v>
      </c>
      <c r="F10" s="72"/>
      <c r="G10" s="72"/>
      <c r="H10" s="72"/>
    </row>
    <row r="11" spans="2:9" ht="15">
      <c r="B11" s="65" t="s">
        <v>266</v>
      </c>
      <c r="C11" s="72"/>
      <c r="D11" s="72"/>
      <c r="E11" s="234">
        <f t="shared" ref="E11:E40" si="0">C11+D11</f>
        <v>0</v>
      </c>
      <c r="F11" s="72"/>
      <c r="G11" s="72"/>
      <c r="H11" s="72"/>
    </row>
    <row r="12" spans="2:9" ht="15">
      <c r="B12" s="65" t="s">
        <v>267</v>
      </c>
      <c r="C12" s="72"/>
      <c r="D12" s="72"/>
      <c r="E12" s="234">
        <f t="shared" si="0"/>
        <v>0</v>
      </c>
      <c r="F12" s="72"/>
      <c r="G12" s="72"/>
      <c r="H12" s="72"/>
    </row>
    <row r="13" spans="2:9" ht="15">
      <c r="B13" s="65" t="s">
        <v>268</v>
      </c>
      <c r="C13" s="72"/>
      <c r="D13" s="72"/>
      <c r="E13" s="234">
        <f t="shared" si="0"/>
        <v>0</v>
      </c>
      <c r="F13" s="72"/>
      <c r="G13" s="72"/>
      <c r="H13" s="72"/>
    </row>
    <row r="14" spans="2:9" ht="15">
      <c r="B14" s="65" t="s">
        <v>269</v>
      </c>
      <c r="C14" s="276">
        <v>0</v>
      </c>
      <c r="D14" s="280">
        <v>355.34</v>
      </c>
      <c r="E14" s="234">
        <f t="shared" si="0"/>
        <v>355.34</v>
      </c>
      <c r="F14" s="232">
        <v>355.34</v>
      </c>
      <c r="G14" s="324">
        <v>355.34</v>
      </c>
      <c r="H14" s="234">
        <v>0</v>
      </c>
    </row>
    <row r="15" spans="2:9" ht="15">
      <c r="B15" s="65" t="s">
        <v>270</v>
      </c>
      <c r="C15" s="72"/>
      <c r="D15" s="280"/>
      <c r="E15" s="234">
        <f t="shared" si="0"/>
        <v>0</v>
      </c>
      <c r="F15" s="232"/>
      <c r="G15" s="232"/>
      <c r="H15" s="72"/>
    </row>
    <row r="16" spans="2:9" ht="15">
      <c r="B16" s="65" t="s">
        <v>271</v>
      </c>
      <c r="C16" s="232">
        <v>1300000</v>
      </c>
      <c r="D16" s="280">
        <v>144660</v>
      </c>
      <c r="E16" s="276">
        <f t="shared" si="0"/>
        <v>1444660</v>
      </c>
      <c r="F16" s="232">
        <v>1395970</v>
      </c>
      <c r="G16" s="232">
        <v>1395970</v>
      </c>
      <c r="H16" s="234">
        <v>0</v>
      </c>
      <c r="I16" s="32"/>
    </row>
    <row r="17" spans="2:10" ht="15">
      <c r="B17" s="65" t="s">
        <v>272</v>
      </c>
      <c r="C17" s="72"/>
      <c r="D17" s="72"/>
      <c r="E17" s="234">
        <f t="shared" si="0"/>
        <v>0</v>
      </c>
      <c r="F17" s="232"/>
      <c r="G17" s="232"/>
      <c r="H17" s="72"/>
      <c r="I17" s="32"/>
    </row>
    <row r="18" spans="2:10" ht="15">
      <c r="B18" s="66" t="s">
        <v>273</v>
      </c>
      <c r="C18" s="72"/>
      <c r="D18" s="72"/>
      <c r="E18" s="234">
        <f t="shared" si="0"/>
        <v>0</v>
      </c>
      <c r="F18" s="232"/>
      <c r="G18" s="232"/>
      <c r="H18" s="72"/>
      <c r="I18" s="32"/>
    </row>
    <row r="19" spans="2:10" ht="15">
      <c r="B19" s="66" t="s">
        <v>274</v>
      </c>
      <c r="C19" s="72"/>
      <c r="D19" s="72"/>
      <c r="E19" s="234">
        <f t="shared" si="0"/>
        <v>0</v>
      </c>
      <c r="F19" s="232"/>
      <c r="G19" s="232"/>
      <c r="H19" s="72"/>
      <c r="I19" s="32"/>
    </row>
    <row r="20" spans="2:10" ht="15">
      <c r="B20" s="66" t="s">
        <v>275</v>
      </c>
      <c r="C20" s="72"/>
      <c r="D20" s="72"/>
      <c r="E20" s="234">
        <f t="shared" si="0"/>
        <v>0</v>
      </c>
      <c r="F20" s="232"/>
      <c r="G20" s="232"/>
      <c r="H20" s="72"/>
      <c r="I20" s="32"/>
    </row>
    <row r="21" spans="2:10" ht="15">
      <c r="B21" s="66" t="s">
        <v>276</v>
      </c>
      <c r="C21" s="72"/>
      <c r="D21" s="72"/>
      <c r="E21" s="234">
        <f t="shared" si="0"/>
        <v>0</v>
      </c>
      <c r="F21" s="232"/>
      <c r="G21" s="232"/>
      <c r="H21" s="72"/>
      <c r="I21" s="32"/>
    </row>
    <row r="22" spans="2:10" ht="15">
      <c r="B22" s="66" t="s">
        <v>277</v>
      </c>
      <c r="C22" s="72"/>
      <c r="D22" s="72"/>
      <c r="E22" s="234">
        <f t="shared" si="0"/>
        <v>0</v>
      </c>
      <c r="F22" s="232"/>
      <c r="G22" s="232"/>
      <c r="H22" s="72"/>
      <c r="I22" s="32"/>
    </row>
    <row r="23" spans="2:10" ht="15">
      <c r="B23" s="66" t="s">
        <v>278</v>
      </c>
      <c r="C23" s="72"/>
      <c r="D23" s="72"/>
      <c r="E23" s="234">
        <f t="shared" si="0"/>
        <v>0</v>
      </c>
      <c r="F23" s="232"/>
      <c r="G23" s="232"/>
      <c r="H23" s="72"/>
      <c r="I23" s="32"/>
    </row>
    <row r="24" spans="2:10" ht="15">
      <c r="B24" s="66" t="s">
        <v>279</v>
      </c>
      <c r="C24" s="72"/>
      <c r="D24" s="72"/>
      <c r="E24" s="234">
        <f t="shared" si="0"/>
        <v>0</v>
      </c>
      <c r="F24" s="232"/>
      <c r="G24" s="232"/>
      <c r="H24" s="72"/>
      <c r="I24" s="32"/>
    </row>
    <row r="25" spans="2:10" ht="15">
      <c r="B25" s="66" t="s">
        <v>280</v>
      </c>
      <c r="C25" s="72"/>
      <c r="D25" s="72"/>
      <c r="E25" s="234">
        <f t="shared" si="0"/>
        <v>0</v>
      </c>
      <c r="F25" s="232"/>
      <c r="G25" s="232"/>
      <c r="H25" s="72"/>
      <c r="I25" s="32"/>
    </row>
    <row r="26" spans="2:10" ht="15">
      <c r="B26" s="66" t="s">
        <v>281</v>
      </c>
      <c r="C26" s="72"/>
      <c r="D26" s="72"/>
      <c r="E26" s="234">
        <f t="shared" si="0"/>
        <v>0</v>
      </c>
      <c r="F26" s="232"/>
      <c r="G26" s="232"/>
      <c r="H26" s="72"/>
      <c r="I26" s="32"/>
    </row>
    <row r="27" spans="2:10" ht="15">
      <c r="B27" s="66" t="s">
        <v>282</v>
      </c>
      <c r="C27" s="72"/>
      <c r="D27" s="72"/>
      <c r="E27" s="234">
        <f t="shared" si="0"/>
        <v>0</v>
      </c>
      <c r="F27" s="232"/>
      <c r="G27" s="232"/>
      <c r="H27" s="72"/>
      <c r="I27" s="32"/>
    </row>
    <row r="28" spans="2:10" ht="15">
      <c r="B28" s="66" t="s">
        <v>283</v>
      </c>
      <c r="C28" s="72"/>
      <c r="D28" s="72"/>
      <c r="E28" s="234">
        <f t="shared" si="0"/>
        <v>0</v>
      </c>
      <c r="F28" s="232"/>
      <c r="G28" s="232"/>
      <c r="H28" s="72"/>
      <c r="I28" s="32"/>
    </row>
    <row r="29" spans="2:10" ht="15">
      <c r="B29" s="65" t="s">
        <v>284</v>
      </c>
      <c r="C29" s="72"/>
      <c r="D29" s="72"/>
      <c r="E29" s="234">
        <f t="shared" si="0"/>
        <v>0</v>
      </c>
      <c r="F29" s="232"/>
      <c r="G29" s="232"/>
      <c r="H29" s="72"/>
      <c r="I29" s="50"/>
    </row>
    <row r="30" spans="2:10" ht="15">
      <c r="B30" s="66" t="s">
        <v>285</v>
      </c>
      <c r="C30" s="72"/>
      <c r="D30" s="72"/>
      <c r="E30" s="234">
        <f t="shared" si="0"/>
        <v>0</v>
      </c>
      <c r="F30" s="232"/>
      <c r="G30" s="232"/>
      <c r="H30" s="72"/>
      <c r="I30" s="32"/>
    </row>
    <row r="31" spans="2:10" ht="15">
      <c r="B31" s="66" t="s">
        <v>286</v>
      </c>
      <c r="C31" s="72"/>
      <c r="D31" s="72"/>
      <c r="E31" s="234">
        <f t="shared" si="0"/>
        <v>0</v>
      </c>
      <c r="F31" s="232"/>
      <c r="G31" s="232"/>
      <c r="H31" s="72"/>
      <c r="I31" s="32"/>
    </row>
    <row r="32" spans="2:10" ht="15">
      <c r="B32" s="66" t="s">
        <v>287</v>
      </c>
      <c r="C32" s="72"/>
      <c r="D32" s="72"/>
      <c r="E32" s="234">
        <f t="shared" si="0"/>
        <v>0</v>
      </c>
      <c r="F32" s="232"/>
      <c r="G32" s="232"/>
      <c r="H32" s="72"/>
      <c r="I32" s="32"/>
      <c r="J32" s="32"/>
    </row>
    <row r="33" spans="2:10" ht="15">
      <c r="B33" s="66" t="s">
        <v>288</v>
      </c>
      <c r="C33" s="72"/>
      <c r="D33" s="72"/>
      <c r="E33" s="234">
        <f t="shared" si="0"/>
        <v>0</v>
      </c>
      <c r="F33" s="232"/>
      <c r="G33" s="232"/>
      <c r="H33" s="72"/>
      <c r="I33" s="32"/>
      <c r="J33" s="32"/>
    </row>
    <row r="34" spans="2:10" ht="15">
      <c r="B34" s="66" t="s">
        <v>289</v>
      </c>
      <c r="C34" s="72"/>
      <c r="D34" s="231"/>
      <c r="E34" s="234">
        <f t="shared" si="0"/>
        <v>0</v>
      </c>
      <c r="F34" s="232"/>
      <c r="G34" s="232"/>
      <c r="H34" s="72"/>
      <c r="I34" s="32"/>
      <c r="J34" s="32"/>
    </row>
    <row r="35" spans="2:10" ht="15">
      <c r="B35" s="65" t="s">
        <v>290</v>
      </c>
      <c r="C35" s="231">
        <v>9717339</v>
      </c>
      <c r="D35" s="234">
        <v>40600.1</v>
      </c>
      <c r="E35" s="276">
        <f t="shared" si="0"/>
        <v>9757939.0999999996</v>
      </c>
      <c r="F35" s="232">
        <v>5847692.0999999996</v>
      </c>
      <c r="G35" s="232">
        <v>5847692.0999999996</v>
      </c>
      <c r="H35" s="232">
        <v>0</v>
      </c>
      <c r="I35" s="32"/>
      <c r="J35" s="32"/>
    </row>
    <row r="36" spans="2:10" ht="15">
      <c r="B36" s="65" t="s">
        <v>291</v>
      </c>
      <c r="C36" s="72"/>
      <c r="D36" s="72"/>
      <c r="E36" s="234">
        <f t="shared" si="0"/>
        <v>0</v>
      </c>
      <c r="F36" s="232"/>
      <c r="G36" s="232"/>
      <c r="H36" s="72"/>
      <c r="I36" s="32"/>
      <c r="J36" s="32"/>
    </row>
    <row r="37" spans="2:10" ht="15">
      <c r="B37" s="66" t="s">
        <v>292</v>
      </c>
      <c r="C37" s="72"/>
      <c r="D37" s="72"/>
      <c r="E37" s="234">
        <f t="shared" si="0"/>
        <v>0</v>
      </c>
      <c r="F37" s="232"/>
      <c r="G37" s="232"/>
      <c r="H37" s="72"/>
      <c r="I37" s="32"/>
      <c r="J37" s="32"/>
    </row>
    <row r="38" spans="2:10" ht="15">
      <c r="B38" s="65" t="s">
        <v>293</v>
      </c>
      <c r="C38" s="72"/>
      <c r="D38" s="72"/>
      <c r="E38" s="234">
        <f t="shared" si="0"/>
        <v>0</v>
      </c>
      <c r="F38" s="232"/>
      <c r="G38" s="232"/>
      <c r="H38" s="72"/>
      <c r="I38" s="32"/>
      <c r="J38" s="32"/>
    </row>
    <row r="39" spans="2:10" ht="15">
      <c r="B39" s="66" t="s">
        <v>294</v>
      </c>
      <c r="C39" s="72"/>
      <c r="D39" s="72"/>
      <c r="E39" s="234">
        <f t="shared" si="0"/>
        <v>0</v>
      </c>
      <c r="F39" s="232"/>
      <c r="G39" s="232"/>
      <c r="H39" s="72"/>
      <c r="I39" s="32"/>
      <c r="J39" s="32"/>
    </row>
    <row r="40" spans="2:10" ht="15">
      <c r="B40" s="66" t="s">
        <v>295</v>
      </c>
      <c r="C40" s="72"/>
      <c r="D40" s="72"/>
      <c r="E40" s="234">
        <f t="shared" si="0"/>
        <v>0</v>
      </c>
      <c r="F40" s="72"/>
      <c r="G40" s="232"/>
      <c r="H40" s="72"/>
      <c r="I40" s="32"/>
      <c r="J40" s="32"/>
    </row>
    <row r="41" spans="2:10" ht="15">
      <c r="B41" s="67" t="s">
        <v>296</v>
      </c>
      <c r="C41" s="233">
        <f>+C35+C29+C17+C16+C15+C14+C13+C12+C11+C10</f>
        <v>11017339</v>
      </c>
      <c r="D41" s="233">
        <f t="shared" ref="D41:G41" si="1">+D35+D29+D17+D16+D15+D14+D13+D12+D11+D10</f>
        <v>185615.44</v>
      </c>
      <c r="E41" s="233">
        <f t="shared" si="1"/>
        <v>11202954.439999999</v>
      </c>
      <c r="F41" s="233">
        <f t="shared" si="1"/>
        <v>7244017.4399999995</v>
      </c>
      <c r="G41" s="233">
        <f t="shared" si="1"/>
        <v>7244017.4399999995</v>
      </c>
      <c r="H41" s="233">
        <v>0</v>
      </c>
      <c r="I41" s="32"/>
      <c r="J41" s="50"/>
    </row>
    <row r="42" spans="2:10" ht="15">
      <c r="B42" s="67" t="s">
        <v>297</v>
      </c>
      <c r="C42" s="151"/>
      <c r="D42" s="151"/>
      <c r="E42" s="151"/>
      <c r="F42" s="151"/>
      <c r="G42" s="151"/>
      <c r="H42" s="151"/>
      <c r="I42" s="32"/>
      <c r="J42" s="32"/>
    </row>
    <row r="43" spans="2:10" ht="15.75" customHeight="1">
      <c r="B43" s="67" t="s">
        <v>298</v>
      </c>
      <c r="C43" s="73"/>
      <c r="D43" s="73"/>
      <c r="E43" s="73"/>
      <c r="F43" s="73"/>
      <c r="G43" s="73"/>
      <c r="H43" s="73"/>
      <c r="I43" s="32"/>
      <c r="J43" s="32"/>
    </row>
    <row r="44" spans="2:10" ht="15">
      <c r="B44" s="65" t="s">
        <v>299</v>
      </c>
      <c r="C44" s="72"/>
      <c r="D44" s="72"/>
      <c r="E44" s="72"/>
      <c r="F44" s="72"/>
      <c r="G44" s="72"/>
      <c r="H44" s="72"/>
      <c r="I44" s="32"/>
      <c r="J44" s="32"/>
    </row>
    <row r="45" spans="2:10" ht="15">
      <c r="B45" s="66" t="s">
        <v>300</v>
      </c>
      <c r="C45" s="72"/>
      <c r="D45" s="72"/>
      <c r="E45" s="72"/>
      <c r="F45" s="72"/>
      <c r="G45" s="72"/>
      <c r="H45" s="72"/>
      <c r="I45" s="32"/>
      <c r="J45" s="32"/>
    </row>
    <row r="46" spans="2:10" ht="15">
      <c r="B46" s="66" t="s">
        <v>301</v>
      </c>
      <c r="C46" s="72"/>
      <c r="D46" s="72"/>
      <c r="E46" s="72"/>
      <c r="F46" s="72"/>
      <c r="G46" s="72"/>
      <c r="H46" s="72"/>
      <c r="I46" s="32"/>
      <c r="J46" s="32"/>
    </row>
    <row r="47" spans="2:10" ht="15">
      <c r="B47" s="66" t="s">
        <v>302</v>
      </c>
      <c r="C47" s="72"/>
      <c r="D47" s="72"/>
      <c r="E47" s="72"/>
      <c r="F47" s="72"/>
      <c r="G47" s="72"/>
      <c r="H47" s="72"/>
      <c r="I47" s="32"/>
      <c r="J47" s="32"/>
    </row>
    <row r="48" spans="2:10" ht="30">
      <c r="B48" s="68" t="s">
        <v>303</v>
      </c>
      <c r="C48" s="72"/>
      <c r="D48" s="72"/>
      <c r="E48" s="72"/>
      <c r="F48" s="72"/>
      <c r="G48" s="72"/>
      <c r="H48" s="72"/>
      <c r="I48" s="32"/>
      <c r="J48" s="32"/>
    </row>
    <row r="49" spans="2:10" ht="15">
      <c r="B49" s="66" t="s">
        <v>304</v>
      </c>
      <c r="C49" s="72"/>
      <c r="D49" s="72"/>
      <c r="E49" s="72"/>
      <c r="F49" s="72"/>
      <c r="G49" s="72"/>
      <c r="H49" s="72"/>
      <c r="I49" s="32"/>
      <c r="J49" s="32"/>
    </row>
    <row r="50" spans="2:10" ht="15">
      <c r="B50" s="66" t="s">
        <v>305</v>
      </c>
      <c r="C50" s="72"/>
      <c r="D50" s="72"/>
      <c r="E50" s="72"/>
      <c r="F50" s="72"/>
      <c r="G50" s="72"/>
      <c r="H50" s="72"/>
      <c r="I50" s="32"/>
      <c r="J50" s="32"/>
    </row>
    <row r="51" spans="2:10" ht="15">
      <c r="B51" s="66" t="s">
        <v>306</v>
      </c>
      <c r="C51" s="72"/>
      <c r="D51" s="72"/>
      <c r="E51" s="72"/>
      <c r="F51" s="72"/>
      <c r="G51" s="72"/>
      <c r="H51" s="72"/>
      <c r="I51" s="32"/>
      <c r="J51" s="32"/>
    </row>
    <row r="52" spans="2:10" ht="15">
      <c r="B52" s="66" t="s">
        <v>307</v>
      </c>
      <c r="C52" s="72"/>
      <c r="D52" s="72"/>
      <c r="E52" s="72"/>
      <c r="F52" s="72"/>
      <c r="G52" s="72"/>
      <c r="H52" s="72"/>
      <c r="I52" s="32"/>
      <c r="J52" s="32"/>
    </row>
    <row r="53" spans="2:10" ht="15">
      <c r="B53" s="65" t="s">
        <v>308</v>
      </c>
      <c r="C53" s="72"/>
      <c r="D53" s="72"/>
      <c r="E53" s="72"/>
      <c r="F53" s="72"/>
      <c r="G53" s="72"/>
      <c r="H53" s="72"/>
      <c r="I53" s="32"/>
      <c r="J53" s="32"/>
    </row>
    <row r="54" spans="2:10" ht="15">
      <c r="B54" s="66" t="s">
        <v>309</v>
      </c>
      <c r="C54" s="72"/>
      <c r="D54" s="72"/>
      <c r="E54" s="72"/>
      <c r="F54" s="72"/>
      <c r="G54" s="72"/>
      <c r="H54" s="72"/>
      <c r="I54" s="32"/>
      <c r="J54" s="32"/>
    </row>
    <row r="55" spans="2:10" ht="15">
      <c r="B55" s="66" t="s">
        <v>310</v>
      </c>
      <c r="C55" s="72"/>
      <c r="D55" s="72"/>
      <c r="E55" s="72"/>
      <c r="F55" s="72"/>
      <c r="G55" s="72"/>
      <c r="H55" s="72"/>
      <c r="I55" s="32"/>
      <c r="J55" s="32"/>
    </row>
    <row r="56" spans="2:10" ht="15">
      <c r="B56" s="66" t="s">
        <v>311</v>
      </c>
      <c r="C56" s="72"/>
      <c r="D56" s="72"/>
      <c r="E56" s="72"/>
      <c r="F56" s="72"/>
      <c r="G56" s="72"/>
      <c r="H56" s="72"/>
      <c r="I56" s="32"/>
      <c r="J56" s="32"/>
    </row>
    <row r="57" spans="2:10" ht="15">
      <c r="B57" s="66" t="s">
        <v>312</v>
      </c>
      <c r="C57" s="72"/>
      <c r="D57" s="72"/>
      <c r="E57" s="72"/>
      <c r="F57" s="72"/>
      <c r="G57" s="72"/>
      <c r="H57" s="72"/>
      <c r="I57" s="32"/>
      <c r="J57" s="32"/>
    </row>
    <row r="58" spans="2:10" ht="15">
      <c r="B58" s="65" t="s">
        <v>313</v>
      </c>
      <c r="C58" s="72"/>
      <c r="D58" s="72"/>
      <c r="E58" s="72"/>
      <c r="F58" s="72"/>
      <c r="G58" s="72"/>
      <c r="H58" s="72"/>
      <c r="I58" s="32"/>
      <c r="J58" s="32"/>
    </row>
    <row r="59" spans="2:10" ht="15">
      <c r="B59" s="66" t="s">
        <v>314</v>
      </c>
      <c r="C59" s="72"/>
      <c r="D59" s="72"/>
      <c r="E59" s="72"/>
      <c r="F59" s="72"/>
      <c r="G59" s="72"/>
      <c r="H59" s="72"/>
      <c r="I59" s="32"/>
      <c r="J59" s="32"/>
    </row>
    <row r="60" spans="2:10" ht="15">
      <c r="B60" s="66" t="s">
        <v>315</v>
      </c>
      <c r="C60" s="72"/>
      <c r="D60" s="72"/>
      <c r="E60" s="72"/>
      <c r="F60" s="72"/>
      <c r="G60" s="72"/>
      <c r="H60" s="72"/>
      <c r="I60" s="32"/>
      <c r="J60" s="32"/>
    </row>
    <row r="61" spans="2:10" ht="15">
      <c r="B61" s="65" t="s">
        <v>316</v>
      </c>
      <c r="C61" s="231">
        <v>9717339</v>
      </c>
      <c r="D61" s="322">
        <v>3608.41</v>
      </c>
      <c r="E61" s="234">
        <f t="shared" ref="E61" si="2">C61+D61</f>
        <v>9720947.4100000001</v>
      </c>
      <c r="F61" s="234">
        <v>8442350.4100000001</v>
      </c>
      <c r="G61" s="234">
        <v>8442350.4100000001</v>
      </c>
      <c r="H61" s="277">
        <f>IF(G61-E61&lt;0,0,E61-G61)</f>
        <v>0</v>
      </c>
      <c r="I61" s="32"/>
      <c r="J61" s="32"/>
    </row>
    <row r="62" spans="2:10" ht="15">
      <c r="B62" s="65" t="s">
        <v>317</v>
      </c>
      <c r="C62" s="72">
        <v>0</v>
      </c>
      <c r="D62" s="323">
        <v>42.97</v>
      </c>
      <c r="E62" s="232">
        <f>C62+D62</f>
        <v>42.97</v>
      </c>
      <c r="F62" s="232">
        <v>42.97</v>
      </c>
      <c r="G62" s="232">
        <v>42.97</v>
      </c>
      <c r="H62" s="72"/>
      <c r="I62" s="32"/>
      <c r="J62" s="32"/>
    </row>
    <row r="63" spans="2:10" ht="15">
      <c r="B63" s="67" t="s">
        <v>318</v>
      </c>
      <c r="C63" s="233">
        <f>C61+C53+C44+C58+C62</f>
        <v>9717339</v>
      </c>
      <c r="D63" s="233">
        <f t="shared" ref="D63:G63" si="3">D61+D53+D44+D58+D62</f>
        <v>3651.3799999999997</v>
      </c>
      <c r="E63" s="233">
        <f>E61+E53+E44+E58+E62</f>
        <v>9720990.3800000008</v>
      </c>
      <c r="F63" s="233">
        <f>F61+F53+F44+F58+F62</f>
        <v>8442393.3800000008</v>
      </c>
      <c r="G63" s="233">
        <f t="shared" si="3"/>
        <v>8442393.3800000008</v>
      </c>
      <c r="H63" s="233">
        <f>IF(G63-E63&lt;0,0,E63-G63)</f>
        <v>0</v>
      </c>
      <c r="I63" s="32"/>
      <c r="J63" s="50"/>
    </row>
    <row r="64" spans="2:10" ht="15">
      <c r="B64" s="67" t="s">
        <v>319</v>
      </c>
      <c r="C64" s="73"/>
      <c r="D64" s="233">
        <f>D65</f>
        <v>240750.93</v>
      </c>
      <c r="E64" s="233">
        <f t="shared" ref="E64:G64" si="4">E65</f>
        <v>240750.93</v>
      </c>
      <c r="F64" s="73">
        <f t="shared" si="4"/>
        <v>0</v>
      </c>
      <c r="G64" s="73">
        <f t="shared" si="4"/>
        <v>0</v>
      </c>
      <c r="H64" s="73"/>
      <c r="I64" s="32"/>
      <c r="J64" s="50"/>
    </row>
    <row r="65" spans="2:10" ht="15">
      <c r="B65" s="65" t="s">
        <v>320</v>
      </c>
      <c r="C65" s="74"/>
      <c r="D65" s="319">
        <v>240750.93</v>
      </c>
      <c r="E65" s="319">
        <f t="shared" ref="E65" si="5">C65+D65</f>
        <v>240750.93</v>
      </c>
      <c r="F65" s="74"/>
      <c r="G65" s="74"/>
      <c r="H65" s="74"/>
      <c r="I65" s="32"/>
      <c r="J65" s="286">
        <f>G41+G63</f>
        <v>15686410.82</v>
      </c>
    </row>
    <row r="66" spans="2:10" ht="15">
      <c r="B66" s="67" t="s">
        <v>321</v>
      </c>
      <c r="C66" s="233">
        <f>C64+C63+C41</f>
        <v>20734678</v>
      </c>
      <c r="D66" s="233">
        <f>D64+D63+D41</f>
        <v>430017.75</v>
      </c>
      <c r="E66" s="233">
        <f t="shared" ref="E66:G66" si="6">E64+E63+E41</f>
        <v>21164695.75</v>
      </c>
      <c r="F66" s="233">
        <f t="shared" si="6"/>
        <v>15686410.82</v>
      </c>
      <c r="G66" s="233">
        <f t="shared" si="6"/>
        <v>15686410.82</v>
      </c>
      <c r="H66" s="233">
        <f>IF(G66-E66&lt;0,0,E66-G66)</f>
        <v>0</v>
      </c>
      <c r="I66" s="32"/>
      <c r="J66" s="50"/>
    </row>
    <row r="67" spans="2:10" ht="15">
      <c r="B67" s="69" t="s">
        <v>322</v>
      </c>
      <c r="C67" s="72"/>
      <c r="D67" s="72"/>
      <c r="E67" s="72"/>
      <c r="F67" s="72"/>
      <c r="G67" s="72"/>
      <c r="H67" s="72"/>
      <c r="I67" s="32"/>
      <c r="J67" s="50"/>
    </row>
    <row r="68" spans="2:10" ht="15">
      <c r="B68" s="67" t="s">
        <v>323</v>
      </c>
      <c r="C68" s="73"/>
      <c r="D68" s="344">
        <v>240750.93</v>
      </c>
      <c r="E68" s="346">
        <f t="shared" ref="E68" si="7">C68+D68</f>
        <v>240750.93</v>
      </c>
      <c r="F68" s="344">
        <v>0</v>
      </c>
      <c r="G68" s="347"/>
      <c r="H68" s="73"/>
      <c r="I68" s="32"/>
      <c r="J68" s="32"/>
    </row>
    <row r="69" spans="2:10" ht="15">
      <c r="B69" s="67" t="s">
        <v>324</v>
      </c>
      <c r="C69" s="73"/>
      <c r="D69" s="345">
        <v>0</v>
      </c>
      <c r="E69" s="345">
        <v>0</v>
      </c>
      <c r="F69" s="345">
        <v>0</v>
      </c>
      <c r="G69" s="73"/>
      <c r="H69" s="73"/>
      <c r="I69" s="32"/>
      <c r="J69" s="32"/>
    </row>
    <row r="70" spans="2:10" ht="15">
      <c r="B70" s="70" t="s">
        <v>325</v>
      </c>
      <c r="C70" s="75"/>
      <c r="D70" s="320">
        <f>D68+D69</f>
        <v>240750.93</v>
      </c>
      <c r="E70" s="320">
        <f>E68+E69</f>
        <v>240750.93</v>
      </c>
      <c r="F70" s="320">
        <f t="shared" ref="F70" si="8">F68+F69</f>
        <v>0</v>
      </c>
      <c r="G70" s="75"/>
      <c r="H70" s="75"/>
      <c r="I70" s="32"/>
      <c r="J70" s="32"/>
    </row>
    <row r="71" spans="2:10" ht="29.25" customHeight="1">
      <c r="B71" s="411" t="s">
        <v>326</v>
      </c>
      <c r="C71" s="411"/>
      <c r="D71" s="411"/>
      <c r="E71" s="411"/>
      <c r="F71" s="411"/>
      <c r="G71" s="411"/>
      <c r="H71" s="411"/>
      <c r="I71" s="32"/>
      <c r="J71" s="32"/>
    </row>
    <row r="72" spans="2:10" ht="15">
      <c r="B72" s="412" t="s">
        <v>518</v>
      </c>
      <c r="C72" s="411"/>
      <c r="D72" s="411"/>
      <c r="E72" s="411"/>
      <c r="F72" s="411"/>
      <c r="G72" s="411"/>
      <c r="H72" s="411"/>
    </row>
    <row r="73" spans="2:10" ht="27.75" customHeight="1">
      <c r="B73" s="410" t="s">
        <v>520</v>
      </c>
      <c r="C73" s="411"/>
      <c r="D73" s="411"/>
      <c r="E73" s="411"/>
      <c r="F73" s="411"/>
      <c r="G73" s="411"/>
      <c r="H73" s="411"/>
    </row>
    <row r="74" spans="2:10">
      <c r="F74" s="278">
        <v>10479987.35</v>
      </c>
    </row>
    <row r="75" spans="2:10">
      <c r="C75" s="278">
        <v>19407224</v>
      </c>
      <c r="D75" s="278">
        <v>127161.1</v>
      </c>
      <c r="E75" s="278">
        <v>19534385.100000001</v>
      </c>
      <c r="F75" s="278">
        <v>12</v>
      </c>
      <c r="G75" s="278">
        <v>8651845.2100000009</v>
      </c>
      <c r="H75" s="287">
        <f>F75-G75</f>
        <v>-8651833.2100000009</v>
      </c>
    </row>
    <row r="76" spans="2:10">
      <c r="C76" s="278"/>
      <c r="D76" s="278"/>
      <c r="E76" s="278"/>
      <c r="F76" s="279">
        <f>F74-F66</f>
        <v>-5206423.4700000007</v>
      </c>
      <c r="G76" s="278"/>
      <c r="H76" s="287"/>
    </row>
    <row r="77" spans="2:10">
      <c r="C77" s="279">
        <f>C66-C75</f>
        <v>1327454</v>
      </c>
      <c r="D77" s="279">
        <f t="shared" ref="D77:G77" si="9">D66-D75</f>
        <v>302856.65000000002</v>
      </c>
      <c r="E77" s="279">
        <f t="shared" si="9"/>
        <v>1630310.6499999985</v>
      </c>
      <c r="F77" s="279">
        <f t="shared" si="9"/>
        <v>15686398.82</v>
      </c>
      <c r="G77" s="279">
        <f t="shared" si="9"/>
        <v>7034565.6099999994</v>
      </c>
      <c r="H77" s="287"/>
    </row>
    <row r="78" spans="2:10">
      <c r="C78" s="278"/>
      <c r="D78" s="278"/>
      <c r="E78" s="278"/>
      <c r="F78" s="278"/>
      <c r="G78" s="278"/>
      <c r="H78" s="287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3"/>
  <sheetViews>
    <sheetView zoomScaleNormal="100" zoomScaleSheetLayoutView="120" workbookViewId="0">
      <selection activeCell="G168" sqref="G168"/>
    </sheetView>
  </sheetViews>
  <sheetFormatPr baseColWidth="10" defaultRowHeight="12.75"/>
  <cols>
    <col min="1" max="1" width="11.140625" customWidth="1"/>
    <col min="2" max="2" width="6.7109375" customWidth="1"/>
    <col min="3" max="3" width="47.85546875" customWidth="1"/>
    <col min="4" max="4" width="18" customWidth="1"/>
    <col min="5" max="9" width="17.7109375" customWidth="1"/>
    <col min="12" max="13" width="12.42578125" bestFit="1" customWidth="1"/>
  </cols>
  <sheetData>
    <row r="1" spans="1:13" ht="9" customHeight="1">
      <c r="A1" s="32"/>
      <c r="B1" s="32"/>
      <c r="C1" s="32"/>
      <c r="D1" s="32"/>
      <c r="E1" s="32"/>
      <c r="F1" s="32"/>
      <c r="G1" s="32"/>
      <c r="H1" s="32"/>
      <c r="I1" s="32"/>
    </row>
    <row r="2" spans="1:13" ht="15">
      <c r="A2" s="32"/>
      <c r="B2" s="427" t="s">
        <v>524</v>
      </c>
      <c r="C2" s="428"/>
      <c r="D2" s="428"/>
      <c r="E2" s="428"/>
      <c r="F2" s="428"/>
      <c r="G2" s="428"/>
      <c r="H2" s="428"/>
      <c r="I2" s="429"/>
    </row>
    <row r="3" spans="1:13" ht="15">
      <c r="A3" s="32"/>
      <c r="B3" s="430" t="s">
        <v>365</v>
      </c>
      <c r="C3" s="431"/>
      <c r="D3" s="431"/>
      <c r="E3" s="431"/>
      <c r="F3" s="431"/>
      <c r="G3" s="431"/>
      <c r="H3" s="431"/>
      <c r="I3" s="432"/>
    </row>
    <row r="4" spans="1:13" ht="15">
      <c r="A4" s="32"/>
      <c r="B4" s="433" t="s">
        <v>366</v>
      </c>
      <c r="C4" s="434"/>
      <c r="D4" s="434"/>
      <c r="E4" s="434"/>
      <c r="F4" s="434"/>
      <c r="G4" s="434"/>
      <c r="H4" s="434"/>
      <c r="I4" s="435"/>
    </row>
    <row r="5" spans="1:13" ht="15">
      <c r="A5" s="32"/>
      <c r="B5" s="436" t="s">
        <v>540</v>
      </c>
      <c r="C5" s="437"/>
      <c r="D5" s="437"/>
      <c r="E5" s="437"/>
      <c r="F5" s="437"/>
      <c r="G5" s="437"/>
      <c r="H5" s="437"/>
      <c r="I5" s="438"/>
    </row>
    <row r="6" spans="1:13" ht="7.5" customHeight="1">
      <c r="A6" s="32"/>
      <c r="B6" s="128"/>
      <c r="C6" s="128"/>
      <c r="D6" s="128"/>
      <c r="E6" s="128"/>
      <c r="F6" s="128"/>
      <c r="G6" s="128"/>
      <c r="H6" s="128"/>
      <c r="I6" s="128"/>
    </row>
    <row r="7" spans="1:13" ht="15">
      <c r="A7" s="32"/>
      <c r="B7" s="439" t="s">
        <v>128</v>
      </c>
      <c r="C7" s="440"/>
      <c r="D7" s="445"/>
      <c r="E7" s="445"/>
      <c r="F7" s="445"/>
      <c r="G7" s="445"/>
      <c r="H7" s="446"/>
      <c r="I7" s="447" t="s">
        <v>149</v>
      </c>
    </row>
    <row r="8" spans="1:13" ht="30">
      <c r="A8" s="32"/>
      <c r="B8" s="441"/>
      <c r="C8" s="442"/>
      <c r="D8" s="154" t="s">
        <v>150</v>
      </c>
      <c r="E8" s="155" t="s">
        <v>151</v>
      </c>
      <c r="F8" s="154" t="s">
        <v>152</v>
      </c>
      <c r="G8" s="154" t="s">
        <v>153</v>
      </c>
      <c r="H8" s="154" t="s">
        <v>154</v>
      </c>
      <c r="I8" s="448"/>
    </row>
    <row r="9" spans="1:13" ht="15">
      <c r="A9" s="32"/>
      <c r="B9" s="443"/>
      <c r="C9" s="444"/>
      <c r="D9" s="154">
        <v>1</v>
      </c>
      <c r="E9" s="155">
        <v>2</v>
      </c>
      <c r="F9" s="154" t="s">
        <v>155</v>
      </c>
      <c r="G9" s="154">
        <v>4</v>
      </c>
      <c r="H9" s="154">
        <v>5</v>
      </c>
      <c r="I9" s="156" t="s">
        <v>156</v>
      </c>
    </row>
    <row r="10" spans="1:13" ht="15">
      <c r="A10" s="32"/>
      <c r="B10" s="33" t="s">
        <v>222</v>
      </c>
      <c r="C10" s="34"/>
      <c r="D10" s="35">
        <f>+D11+D19+D29+D39+D49+D59+D63+D71+D75</f>
        <v>11017339</v>
      </c>
      <c r="E10" s="35">
        <f t="shared" ref="E10:I10" si="0">+E11+E19+E29+E39+E49+E59+E63+E71+E75</f>
        <v>424752.18999999994</v>
      </c>
      <c r="F10" s="35">
        <f t="shared" si="0"/>
        <v>11442091.189999999</v>
      </c>
      <c r="G10" s="35">
        <f t="shared" si="0"/>
        <v>6868101.0999999996</v>
      </c>
      <c r="H10" s="35">
        <f t="shared" si="0"/>
        <v>6833701.0899999999</v>
      </c>
      <c r="I10" s="35">
        <f t="shared" si="0"/>
        <v>4573990.09</v>
      </c>
      <c r="K10" s="52"/>
      <c r="L10" s="316"/>
      <c r="M10" s="316"/>
    </row>
    <row r="11" spans="1:13" ht="15">
      <c r="A11" s="36"/>
      <c r="B11" s="37" t="s">
        <v>221</v>
      </c>
      <c r="C11" s="38"/>
      <c r="D11" s="39">
        <f>SUM(D12:D18)</f>
        <v>8175785</v>
      </c>
      <c r="E11" s="39">
        <f t="shared" ref="E11:I11" si="1">SUM(E12:E18)</f>
        <v>40300.020000000004</v>
      </c>
      <c r="F11" s="39">
        <f t="shared" si="1"/>
        <v>8216085.0199999996</v>
      </c>
      <c r="G11" s="39">
        <f t="shared" si="1"/>
        <v>4651556.4799999995</v>
      </c>
      <c r="H11" s="39">
        <f t="shared" si="1"/>
        <v>4651556.4799999995</v>
      </c>
      <c r="I11" s="39">
        <f t="shared" si="1"/>
        <v>3564528.54</v>
      </c>
    </row>
    <row r="12" spans="1:13" ht="15">
      <c r="A12" s="32"/>
      <c r="B12" s="48" t="s">
        <v>6</v>
      </c>
      <c r="C12" s="40" t="s">
        <v>157</v>
      </c>
      <c r="D12" s="59"/>
      <c r="E12" s="59"/>
      <c r="F12" s="59">
        <f>D12+E12</f>
        <v>0</v>
      </c>
      <c r="G12" s="59"/>
      <c r="H12" s="59"/>
      <c r="I12" s="248">
        <f>F12-G12</f>
        <v>0</v>
      </c>
    </row>
    <row r="13" spans="1:13" ht="15">
      <c r="A13" s="32"/>
      <c r="B13" s="48" t="s">
        <v>7</v>
      </c>
      <c r="C13" s="40" t="s">
        <v>158</v>
      </c>
      <c r="D13" s="59">
        <v>4519727</v>
      </c>
      <c r="E13" s="59">
        <v>-94314.49</v>
      </c>
      <c r="F13" s="59">
        <f t="shared" ref="F13:F38" si="2">D13+E13</f>
        <v>4425412.51</v>
      </c>
      <c r="G13" s="59">
        <v>3972906.05</v>
      </c>
      <c r="H13" s="59">
        <v>3972906.05</v>
      </c>
      <c r="I13" s="248">
        <f>F13-G13</f>
        <v>452506.45999999996</v>
      </c>
    </row>
    <row r="14" spans="1:13" ht="15">
      <c r="A14" s="32"/>
      <c r="B14" s="48" t="s">
        <v>8</v>
      </c>
      <c r="C14" s="40" t="s">
        <v>159</v>
      </c>
      <c r="D14" s="59">
        <v>315804</v>
      </c>
      <c r="E14" s="59">
        <v>0</v>
      </c>
      <c r="F14" s="59">
        <f>D14+E14</f>
        <v>315804</v>
      </c>
      <c r="G14" s="59">
        <v>285035.92</v>
      </c>
      <c r="H14" s="59">
        <v>285035.92</v>
      </c>
      <c r="I14" s="248">
        <f t="shared" ref="I14:I18" si="3">F14-G14</f>
        <v>30768.080000000016</v>
      </c>
      <c r="K14" s="52"/>
    </row>
    <row r="15" spans="1:13" ht="15">
      <c r="A15" s="32"/>
      <c r="B15" s="48" t="s">
        <v>9</v>
      </c>
      <c r="C15" s="40" t="s">
        <v>160</v>
      </c>
      <c r="D15" s="59">
        <v>3080254</v>
      </c>
      <c r="E15" s="59">
        <v>0</v>
      </c>
      <c r="F15" s="59">
        <f t="shared" si="2"/>
        <v>3080254</v>
      </c>
      <c r="G15" s="59">
        <v>0</v>
      </c>
      <c r="H15" s="59">
        <v>0</v>
      </c>
      <c r="I15" s="248">
        <f t="shared" si="3"/>
        <v>3080254</v>
      </c>
    </row>
    <row r="16" spans="1:13" ht="15">
      <c r="A16" s="32"/>
      <c r="B16" s="48" t="s">
        <v>10</v>
      </c>
      <c r="C16" s="40" t="s">
        <v>161</v>
      </c>
      <c r="D16" s="59">
        <v>259000</v>
      </c>
      <c r="E16" s="59">
        <v>134614.51</v>
      </c>
      <c r="F16" s="59">
        <f t="shared" si="2"/>
        <v>393614.51</v>
      </c>
      <c r="G16" s="59">
        <v>393614.51</v>
      </c>
      <c r="H16" s="321">
        <v>393614.51</v>
      </c>
      <c r="I16" s="248">
        <f t="shared" si="3"/>
        <v>0</v>
      </c>
    </row>
    <row r="17" spans="1:11" ht="15">
      <c r="A17" s="32"/>
      <c r="B17" s="48" t="s">
        <v>11</v>
      </c>
      <c r="C17" s="40" t="s">
        <v>162</v>
      </c>
      <c r="D17" s="59">
        <v>1000</v>
      </c>
      <c r="E17" s="59">
        <v>0</v>
      </c>
      <c r="F17" s="59">
        <f t="shared" si="2"/>
        <v>1000</v>
      </c>
      <c r="G17" s="59">
        <v>0</v>
      </c>
      <c r="H17" s="59">
        <v>0</v>
      </c>
      <c r="I17" s="248">
        <f t="shared" si="3"/>
        <v>1000</v>
      </c>
    </row>
    <row r="18" spans="1:11" ht="15">
      <c r="A18" s="32"/>
      <c r="B18" s="48" t="s">
        <v>12</v>
      </c>
      <c r="C18" s="40" t="s">
        <v>163</v>
      </c>
      <c r="D18" s="59">
        <v>0</v>
      </c>
      <c r="E18" s="59">
        <v>0</v>
      </c>
      <c r="F18" s="59">
        <f t="shared" si="2"/>
        <v>0</v>
      </c>
      <c r="G18" s="59">
        <v>0</v>
      </c>
      <c r="H18" s="59">
        <v>0</v>
      </c>
      <c r="I18" s="248">
        <f t="shared" si="3"/>
        <v>0</v>
      </c>
    </row>
    <row r="19" spans="1:11" ht="15">
      <c r="A19" s="36"/>
      <c r="B19" s="41" t="s">
        <v>229</v>
      </c>
      <c r="C19" s="42"/>
      <c r="D19" s="136">
        <f>SUM(D20:D28)</f>
        <v>843215</v>
      </c>
      <c r="E19" s="136">
        <f t="shared" ref="E19:I19" si="4">SUM(E20:E28)</f>
        <v>179807.78</v>
      </c>
      <c r="F19" s="136">
        <f>SUM(F20:F28)</f>
        <v>1023022.7799999999</v>
      </c>
      <c r="G19" s="136">
        <f t="shared" si="4"/>
        <v>734860.11999999988</v>
      </c>
      <c r="H19" s="136">
        <f t="shared" si="4"/>
        <v>734860.11999999988</v>
      </c>
      <c r="I19" s="136">
        <f t="shared" si="4"/>
        <v>288162.65999999997</v>
      </c>
    </row>
    <row r="20" spans="1:11" ht="15">
      <c r="A20" s="32"/>
      <c r="B20" s="48" t="s">
        <v>13</v>
      </c>
      <c r="C20" s="40" t="s">
        <v>164</v>
      </c>
      <c r="D20" s="59">
        <v>163273</v>
      </c>
      <c r="E20" s="59">
        <v>188299.07</v>
      </c>
      <c r="F20" s="59">
        <f t="shared" si="2"/>
        <v>351572.07</v>
      </c>
      <c r="G20" s="59">
        <v>324800.52</v>
      </c>
      <c r="H20" s="59">
        <v>324800.52</v>
      </c>
      <c r="I20" s="248">
        <f>F20-G20</f>
        <v>26771.549999999988</v>
      </c>
      <c r="K20" s="316"/>
    </row>
    <row r="21" spans="1:11" ht="15">
      <c r="A21" s="32"/>
      <c r="B21" s="48" t="s">
        <v>14</v>
      </c>
      <c r="C21" s="40" t="s">
        <v>165</v>
      </c>
      <c r="D21" s="59">
        <v>63204</v>
      </c>
      <c r="E21" s="59">
        <v>16241.54</v>
      </c>
      <c r="F21" s="59">
        <f t="shared" si="2"/>
        <v>79445.540000000008</v>
      </c>
      <c r="G21" s="59">
        <v>71045.240000000005</v>
      </c>
      <c r="H21" s="59">
        <v>71045.240000000005</v>
      </c>
      <c r="I21" s="248">
        <f t="shared" ref="I21:I28" si="5">F21-G21</f>
        <v>8400.3000000000029</v>
      </c>
    </row>
    <row r="22" spans="1:11" ht="15">
      <c r="A22" s="32"/>
      <c r="B22" s="48" t="s">
        <v>15</v>
      </c>
      <c r="C22" s="40" t="s">
        <v>166</v>
      </c>
      <c r="D22" s="59">
        <v>0</v>
      </c>
      <c r="E22" s="59">
        <v>0</v>
      </c>
      <c r="F22" s="59">
        <f t="shared" si="2"/>
        <v>0</v>
      </c>
      <c r="G22" s="59">
        <v>0</v>
      </c>
      <c r="H22" s="59">
        <v>0</v>
      </c>
      <c r="I22" s="248">
        <f t="shared" si="5"/>
        <v>0</v>
      </c>
    </row>
    <row r="23" spans="1:11" ht="15">
      <c r="A23" s="32"/>
      <c r="B23" s="48" t="s">
        <v>16</v>
      </c>
      <c r="C23" s="40" t="s">
        <v>167</v>
      </c>
      <c r="D23" s="59">
        <v>28000</v>
      </c>
      <c r="E23" s="59">
        <v>-399.64</v>
      </c>
      <c r="F23" s="59">
        <f t="shared" si="2"/>
        <v>27600.36</v>
      </c>
      <c r="G23" s="59">
        <v>17759.7</v>
      </c>
      <c r="H23" s="59">
        <v>17759.7</v>
      </c>
      <c r="I23" s="248">
        <f t="shared" si="5"/>
        <v>9840.66</v>
      </c>
    </row>
    <row r="24" spans="1:11" ht="15">
      <c r="A24" s="32"/>
      <c r="B24" s="48" t="s">
        <v>17</v>
      </c>
      <c r="C24" s="40" t="s">
        <v>168</v>
      </c>
      <c r="D24" s="59">
        <v>15600</v>
      </c>
      <c r="E24" s="59">
        <v>50828.38</v>
      </c>
      <c r="F24" s="59">
        <f t="shared" si="2"/>
        <v>66428.38</v>
      </c>
      <c r="G24" s="59">
        <v>66428.38</v>
      </c>
      <c r="H24" s="59">
        <v>66428.38</v>
      </c>
      <c r="I24" s="248">
        <f t="shared" si="5"/>
        <v>0</v>
      </c>
    </row>
    <row r="25" spans="1:11" ht="15">
      <c r="A25" s="32"/>
      <c r="B25" s="48" t="s">
        <v>18</v>
      </c>
      <c r="C25" s="40" t="s">
        <v>169</v>
      </c>
      <c r="D25" s="59">
        <v>470938</v>
      </c>
      <c r="E25" s="59">
        <v>-104469.03</v>
      </c>
      <c r="F25" s="59">
        <f t="shared" si="2"/>
        <v>366468.97</v>
      </c>
      <c r="G25" s="59">
        <v>123318.87</v>
      </c>
      <c r="H25" s="59">
        <v>123318.87</v>
      </c>
      <c r="I25" s="248">
        <f t="shared" si="5"/>
        <v>243150.09999999998</v>
      </c>
    </row>
    <row r="26" spans="1:11" ht="15">
      <c r="A26" s="32"/>
      <c r="B26" s="48" t="s">
        <v>61</v>
      </c>
      <c r="C26" s="40" t="s">
        <v>170</v>
      </c>
      <c r="D26" s="59">
        <v>39600</v>
      </c>
      <c r="E26" s="59">
        <v>12486.96</v>
      </c>
      <c r="F26" s="59">
        <f t="shared" si="2"/>
        <v>52086.96</v>
      </c>
      <c r="G26" s="59">
        <v>52086.96</v>
      </c>
      <c r="H26" s="59">
        <v>52086.96</v>
      </c>
      <c r="I26" s="248">
        <f t="shared" si="5"/>
        <v>0</v>
      </c>
    </row>
    <row r="27" spans="1:11" ht="15">
      <c r="A27" s="32"/>
      <c r="B27" s="48" t="s">
        <v>223</v>
      </c>
      <c r="C27" s="40" t="s">
        <v>171</v>
      </c>
      <c r="D27" s="59">
        <v>0</v>
      </c>
      <c r="E27" s="59">
        <v>0</v>
      </c>
      <c r="F27" s="59">
        <f t="shared" si="2"/>
        <v>0</v>
      </c>
      <c r="G27" s="59">
        <v>0</v>
      </c>
      <c r="H27" s="59">
        <v>0</v>
      </c>
      <c r="I27" s="248">
        <f t="shared" si="5"/>
        <v>0</v>
      </c>
    </row>
    <row r="28" spans="1:11" ht="15">
      <c r="A28" s="32"/>
      <c r="B28" s="48" t="s">
        <v>224</v>
      </c>
      <c r="C28" s="40" t="s">
        <v>172</v>
      </c>
      <c r="D28" s="59">
        <v>62600</v>
      </c>
      <c r="E28" s="59">
        <v>16820.5</v>
      </c>
      <c r="F28" s="59">
        <f t="shared" si="2"/>
        <v>79420.5</v>
      </c>
      <c r="G28" s="59">
        <v>79420.45</v>
      </c>
      <c r="H28" s="59">
        <v>79420.45</v>
      </c>
      <c r="I28" s="248">
        <f t="shared" si="5"/>
        <v>5.0000000002910383E-2</v>
      </c>
    </row>
    <row r="29" spans="1:11" ht="15">
      <c r="A29" s="36"/>
      <c r="B29" s="41" t="s">
        <v>230</v>
      </c>
      <c r="C29" s="42"/>
      <c r="D29" s="136">
        <f>SUM(D30:D38)</f>
        <v>1798339</v>
      </c>
      <c r="E29" s="136">
        <f t="shared" ref="E29:I29" si="6">SUM(E30:E38)</f>
        <v>204644.38999999998</v>
      </c>
      <c r="F29" s="136">
        <f t="shared" si="6"/>
        <v>2002983.39</v>
      </c>
      <c r="G29" s="136">
        <f t="shared" si="6"/>
        <v>1481684.5</v>
      </c>
      <c r="H29" s="136">
        <f t="shared" si="6"/>
        <v>1447284.49</v>
      </c>
      <c r="I29" s="136">
        <f t="shared" si="6"/>
        <v>521298.89</v>
      </c>
    </row>
    <row r="30" spans="1:11" ht="15">
      <c r="A30" s="32"/>
      <c r="B30" s="48" t="s">
        <v>21</v>
      </c>
      <c r="C30" s="40" t="s">
        <v>173</v>
      </c>
      <c r="D30" s="59">
        <v>312068</v>
      </c>
      <c r="E30" s="59">
        <v>64224.85</v>
      </c>
      <c r="F30" s="59">
        <f t="shared" si="2"/>
        <v>376292.85</v>
      </c>
      <c r="G30" s="59">
        <v>264829.12</v>
      </c>
      <c r="H30" s="59">
        <v>264829.12</v>
      </c>
      <c r="I30" s="248">
        <f>F30-G30</f>
        <v>111463.72999999998</v>
      </c>
      <c r="K30" s="52"/>
    </row>
    <row r="31" spans="1:11" ht="15">
      <c r="A31" s="32"/>
      <c r="B31" s="48" t="s">
        <v>22</v>
      </c>
      <c r="C31" s="40" t="s">
        <v>174</v>
      </c>
      <c r="D31" s="59">
        <v>10000</v>
      </c>
      <c r="E31" s="59">
        <v>27136.03</v>
      </c>
      <c r="F31" s="59">
        <f t="shared" si="2"/>
        <v>37136.03</v>
      </c>
      <c r="G31" s="59">
        <v>37136.03</v>
      </c>
      <c r="H31" s="59">
        <v>37136.03</v>
      </c>
      <c r="I31" s="248">
        <f t="shared" ref="I31:I38" si="7">F31-G31</f>
        <v>0</v>
      </c>
    </row>
    <row r="32" spans="1:11" ht="15">
      <c r="A32" s="32"/>
      <c r="B32" s="48" t="s">
        <v>23</v>
      </c>
      <c r="C32" s="40" t="s">
        <v>175</v>
      </c>
      <c r="D32" s="59">
        <v>459925</v>
      </c>
      <c r="E32" s="59">
        <v>272012.64</v>
      </c>
      <c r="F32" s="59">
        <f t="shared" si="2"/>
        <v>731937.64</v>
      </c>
      <c r="G32" s="59">
        <v>590566.91</v>
      </c>
      <c r="H32" s="59">
        <v>556166.9</v>
      </c>
      <c r="I32" s="248">
        <f t="shared" si="7"/>
        <v>141370.72999999998</v>
      </c>
      <c r="K32" s="317"/>
    </row>
    <row r="33" spans="1:9" ht="15">
      <c r="A33" s="32"/>
      <c r="B33" s="48" t="s">
        <v>24</v>
      </c>
      <c r="C33" s="40" t="s">
        <v>176</v>
      </c>
      <c r="D33" s="59">
        <v>7400</v>
      </c>
      <c r="E33" s="59">
        <v>22217.72</v>
      </c>
      <c r="F33" s="59">
        <f t="shared" si="2"/>
        <v>29617.72</v>
      </c>
      <c r="G33" s="59">
        <v>29552.34</v>
      </c>
      <c r="H33" s="59">
        <v>29552.34</v>
      </c>
      <c r="I33" s="248">
        <f t="shared" si="7"/>
        <v>65.380000000001019</v>
      </c>
    </row>
    <row r="34" spans="1:9" ht="15">
      <c r="A34" s="32"/>
      <c r="B34" s="48" t="s">
        <v>25</v>
      </c>
      <c r="C34" s="40" t="s">
        <v>177</v>
      </c>
      <c r="D34" s="59">
        <v>780746</v>
      </c>
      <c r="E34" s="59">
        <v>-246308.38</v>
      </c>
      <c r="F34" s="59">
        <f t="shared" si="2"/>
        <v>534437.62</v>
      </c>
      <c r="G34" s="59">
        <v>285450.40999999997</v>
      </c>
      <c r="H34" s="59">
        <v>285450.40999999997</v>
      </c>
      <c r="I34" s="248">
        <f t="shared" si="7"/>
        <v>248987.21000000002</v>
      </c>
    </row>
    <row r="35" spans="1:9" ht="15">
      <c r="A35" s="32"/>
      <c r="B35" s="48" t="s">
        <v>225</v>
      </c>
      <c r="C35" s="40" t="s">
        <v>178</v>
      </c>
      <c r="D35" s="59">
        <v>60000</v>
      </c>
      <c r="E35" s="59">
        <v>10464</v>
      </c>
      <c r="F35" s="59">
        <f t="shared" si="2"/>
        <v>70464</v>
      </c>
      <c r="G35" s="59">
        <v>70464</v>
      </c>
      <c r="H35" s="59">
        <v>70464</v>
      </c>
      <c r="I35" s="248">
        <f t="shared" si="7"/>
        <v>0</v>
      </c>
    </row>
    <row r="36" spans="1:9" ht="15">
      <c r="A36" s="32"/>
      <c r="B36" s="48" t="s">
        <v>226</v>
      </c>
      <c r="C36" s="40" t="s">
        <v>179</v>
      </c>
      <c r="D36" s="59">
        <v>141200</v>
      </c>
      <c r="E36" s="59">
        <v>-6231.49</v>
      </c>
      <c r="F36" s="59">
        <f t="shared" si="2"/>
        <v>134968.51</v>
      </c>
      <c r="G36" s="59">
        <v>118604.67</v>
      </c>
      <c r="H36" s="59">
        <v>118604.67</v>
      </c>
      <c r="I36" s="248">
        <f t="shared" si="7"/>
        <v>16363.840000000011</v>
      </c>
    </row>
    <row r="37" spans="1:9" ht="15">
      <c r="A37" s="32"/>
      <c r="B37" s="48" t="s">
        <v>227</v>
      </c>
      <c r="C37" s="40" t="s">
        <v>180</v>
      </c>
      <c r="D37" s="59">
        <v>15000</v>
      </c>
      <c r="E37" s="59">
        <v>54378.02</v>
      </c>
      <c r="F37" s="59">
        <f t="shared" si="2"/>
        <v>69378.01999999999</v>
      </c>
      <c r="G37" s="321">
        <v>66330.02</v>
      </c>
      <c r="H37" s="59">
        <v>66330.02</v>
      </c>
      <c r="I37" s="248">
        <f t="shared" si="7"/>
        <v>3047.9999999999854</v>
      </c>
    </row>
    <row r="38" spans="1:9" ht="15">
      <c r="A38" s="32"/>
      <c r="B38" s="48" t="s">
        <v>228</v>
      </c>
      <c r="C38" s="40" t="s">
        <v>181</v>
      </c>
      <c r="D38" s="59">
        <v>12000</v>
      </c>
      <c r="E38" s="59">
        <v>6751</v>
      </c>
      <c r="F38" s="59">
        <f t="shared" si="2"/>
        <v>18751</v>
      </c>
      <c r="G38" s="59">
        <v>18751</v>
      </c>
      <c r="H38" s="59">
        <v>18751</v>
      </c>
      <c r="I38" s="248">
        <f t="shared" si="7"/>
        <v>0</v>
      </c>
    </row>
    <row r="39" spans="1:9" ht="15">
      <c r="A39" s="36"/>
      <c r="B39" s="41" t="s">
        <v>231</v>
      </c>
      <c r="C39" s="42"/>
      <c r="D39" s="136">
        <f>SUM(D40:D48)</f>
        <v>0</v>
      </c>
      <c r="E39" s="136">
        <f t="shared" ref="E39:I39" si="8">SUM(E40:E48)</f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</row>
    <row r="40" spans="1:9" ht="15">
      <c r="A40" s="32"/>
      <c r="B40" s="48" t="s">
        <v>26</v>
      </c>
      <c r="C40" s="40" t="s">
        <v>182</v>
      </c>
      <c r="D40" s="59"/>
      <c r="E40" s="59"/>
      <c r="F40" s="59"/>
      <c r="G40" s="59"/>
      <c r="H40" s="59"/>
      <c r="I40" s="59"/>
    </row>
    <row r="41" spans="1:9" ht="15">
      <c r="A41" s="32"/>
      <c r="B41" s="48" t="s">
        <v>27</v>
      </c>
      <c r="C41" s="40" t="s">
        <v>183</v>
      </c>
      <c r="D41" s="59"/>
      <c r="E41" s="59"/>
      <c r="F41" s="59"/>
      <c r="G41" s="59"/>
      <c r="H41" s="59"/>
      <c r="I41" s="59"/>
    </row>
    <row r="42" spans="1:9" ht="15">
      <c r="A42" s="32"/>
      <c r="B42" s="48" t="s">
        <v>28</v>
      </c>
      <c r="C42" s="40" t="s">
        <v>184</v>
      </c>
      <c r="D42" s="59"/>
      <c r="E42" s="59"/>
      <c r="F42" s="59"/>
      <c r="G42" s="59"/>
      <c r="H42" s="59"/>
      <c r="I42" s="59"/>
    </row>
    <row r="43" spans="1:9" ht="15">
      <c r="A43" s="32"/>
      <c r="B43" s="48" t="s">
        <v>29</v>
      </c>
      <c r="C43" s="40" t="s">
        <v>185</v>
      </c>
      <c r="D43" s="59"/>
      <c r="E43" s="59"/>
      <c r="F43" s="59"/>
      <c r="G43" s="59"/>
      <c r="H43" s="59"/>
      <c r="I43" s="59"/>
    </row>
    <row r="44" spans="1:9" ht="15">
      <c r="A44" s="32"/>
      <c r="B44" s="48" t="s">
        <v>30</v>
      </c>
      <c r="C44" s="40" t="s">
        <v>186</v>
      </c>
      <c r="D44" s="59"/>
      <c r="E44" s="59"/>
      <c r="F44" s="59"/>
      <c r="G44" s="59"/>
      <c r="H44" s="59"/>
      <c r="I44" s="59"/>
    </row>
    <row r="45" spans="1:9" ht="15">
      <c r="A45" s="32"/>
      <c r="B45" s="48" t="s">
        <v>232</v>
      </c>
      <c r="C45" s="40" t="s">
        <v>187</v>
      </c>
      <c r="D45" s="59"/>
      <c r="E45" s="59"/>
      <c r="F45" s="59"/>
      <c r="G45" s="59"/>
      <c r="H45" s="59"/>
      <c r="I45" s="59"/>
    </row>
    <row r="46" spans="1:9" ht="15">
      <c r="A46" s="32"/>
      <c r="B46" s="48" t="s">
        <v>233</v>
      </c>
      <c r="C46" s="40" t="s">
        <v>188</v>
      </c>
      <c r="D46" s="59"/>
      <c r="E46" s="59"/>
      <c r="F46" s="59"/>
      <c r="G46" s="59"/>
      <c r="H46" s="59"/>
      <c r="I46" s="59"/>
    </row>
    <row r="47" spans="1:9" ht="15">
      <c r="A47" s="32"/>
      <c r="B47" s="48" t="s">
        <v>234</v>
      </c>
      <c r="C47" s="40" t="s">
        <v>189</v>
      </c>
      <c r="D47" s="59"/>
      <c r="E47" s="59"/>
      <c r="F47" s="59"/>
      <c r="G47" s="59"/>
      <c r="H47" s="59"/>
      <c r="I47" s="59"/>
    </row>
    <row r="48" spans="1:9" ht="15">
      <c r="A48" s="32"/>
      <c r="B48" s="48" t="s">
        <v>235</v>
      </c>
      <c r="C48" s="40" t="s">
        <v>190</v>
      </c>
      <c r="D48" s="59"/>
      <c r="E48" s="59"/>
      <c r="F48" s="59"/>
      <c r="G48" s="59"/>
      <c r="H48" s="59"/>
      <c r="I48" s="59"/>
    </row>
    <row r="49" spans="1:9" ht="15">
      <c r="A49" s="36"/>
      <c r="B49" s="41" t="s">
        <v>236</v>
      </c>
      <c r="C49" s="42"/>
      <c r="D49" s="136">
        <f>SUM(D50:D58)</f>
        <v>200000</v>
      </c>
      <c r="E49" s="136">
        <f t="shared" ref="E49:I49" si="9">SUM(E50:E58)</f>
        <v>0</v>
      </c>
      <c r="F49" s="136">
        <f t="shared" si="9"/>
        <v>200000</v>
      </c>
      <c r="G49" s="136">
        <f t="shared" si="9"/>
        <v>0</v>
      </c>
      <c r="H49" s="136">
        <f t="shared" si="9"/>
        <v>0</v>
      </c>
      <c r="I49" s="136">
        <f t="shared" si="9"/>
        <v>200000</v>
      </c>
    </row>
    <row r="50" spans="1:9" ht="15">
      <c r="A50" s="32"/>
      <c r="B50" s="48" t="s">
        <v>84</v>
      </c>
      <c r="C50" s="40" t="s">
        <v>191</v>
      </c>
      <c r="D50" s="59">
        <v>50000</v>
      </c>
      <c r="E50" s="59">
        <v>0</v>
      </c>
      <c r="F50" s="59">
        <f>D50+E50</f>
        <v>50000</v>
      </c>
      <c r="G50" s="59">
        <v>0</v>
      </c>
      <c r="H50" s="59"/>
      <c r="I50" s="248">
        <f>F50-G50</f>
        <v>50000</v>
      </c>
    </row>
    <row r="51" spans="1:9" ht="15">
      <c r="A51" s="32"/>
      <c r="B51" s="48" t="s">
        <v>85</v>
      </c>
      <c r="C51" s="40" t="s">
        <v>192</v>
      </c>
      <c r="D51" s="59"/>
      <c r="E51" s="59"/>
      <c r="F51" s="248">
        <f t="shared" ref="F51:F58" si="10">D51+E51</f>
        <v>0</v>
      </c>
      <c r="G51" s="59"/>
      <c r="H51" s="59"/>
      <c r="I51" s="248">
        <f t="shared" ref="I51:I58" si="11">F51-G51</f>
        <v>0</v>
      </c>
    </row>
    <row r="52" spans="1:9" ht="15">
      <c r="A52" s="32"/>
      <c r="B52" s="48" t="s">
        <v>86</v>
      </c>
      <c r="C52" s="43" t="s">
        <v>193</v>
      </c>
      <c r="D52" s="59"/>
      <c r="E52" s="59">
        <v>0</v>
      </c>
      <c r="F52" s="248">
        <f t="shared" si="10"/>
        <v>0</v>
      </c>
      <c r="G52" s="59"/>
      <c r="H52" s="59"/>
      <c r="I52" s="248">
        <f t="shared" si="11"/>
        <v>0</v>
      </c>
    </row>
    <row r="53" spans="1:9" ht="15">
      <c r="A53" s="32"/>
      <c r="B53" s="48" t="s">
        <v>237</v>
      </c>
      <c r="C53" s="40" t="s">
        <v>194</v>
      </c>
      <c r="D53" s="59">
        <v>0</v>
      </c>
      <c r="E53" s="59">
        <v>0</v>
      </c>
      <c r="F53" s="248">
        <f t="shared" si="10"/>
        <v>0</v>
      </c>
      <c r="G53" s="59"/>
      <c r="H53" s="59"/>
      <c r="I53" s="248">
        <f t="shared" si="11"/>
        <v>0</v>
      </c>
    </row>
    <row r="54" spans="1:9" ht="15">
      <c r="A54" s="32"/>
      <c r="B54" s="48" t="s">
        <v>238</v>
      </c>
      <c r="C54" s="40" t="s">
        <v>195</v>
      </c>
      <c r="D54" s="59">
        <v>150000</v>
      </c>
      <c r="E54" s="59"/>
      <c r="F54" s="248">
        <f t="shared" si="10"/>
        <v>150000</v>
      </c>
      <c r="G54" s="59"/>
      <c r="H54" s="59"/>
      <c r="I54" s="248">
        <f t="shared" si="11"/>
        <v>150000</v>
      </c>
    </row>
    <row r="55" spans="1:9" ht="15">
      <c r="A55" s="32"/>
      <c r="B55" s="48" t="s">
        <v>239</v>
      </c>
      <c r="C55" s="40" t="s">
        <v>196</v>
      </c>
      <c r="D55" s="59"/>
      <c r="E55" s="59">
        <v>0</v>
      </c>
      <c r="F55" s="59">
        <f t="shared" si="10"/>
        <v>0</v>
      </c>
      <c r="G55" s="59">
        <v>0</v>
      </c>
      <c r="H55" s="59"/>
      <c r="I55" s="248">
        <f t="shared" si="11"/>
        <v>0</v>
      </c>
    </row>
    <row r="56" spans="1:9" ht="15">
      <c r="A56" s="32"/>
      <c r="B56" s="48" t="s">
        <v>240</v>
      </c>
      <c r="C56" s="40" t="s">
        <v>197</v>
      </c>
      <c r="D56" s="59"/>
      <c r="E56" s="59"/>
      <c r="F56" s="248">
        <f t="shared" si="10"/>
        <v>0</v>
      </c>
      <c r="G56" s="59"/>
      <c r="H56" s="59"/>
      <c r="I56" s="248">
        <f t="shared" si="11"/>
        <v>0</v>
      </c>
    </row>
    <row r="57" spans="1:9" ht="15">
      <c r="A57" s="32"/>
      <c r="B57" s="48" t="s">
        <v>241</v>
      </c>
      <c r="C57" s="40" t="s">
        <v>198</v>
      </c>
      <c r="D57" s="59"/>
      <c r="E57" s="59"/>
      <c r="F57" s="248">
        <f t="shared" si="10"/>
        <v>0</v>
      </c>
      <c r="G57" s="59"/>
      <c r="H57" s="59"/>
      <c r="I57" s="248">
        <f t="shared" si="11"/>
        <v>0</v>
      </c>
    </row>
    <row r="58" spans="1:9" ht="15">
      <c r="A58" s="32"/>
      <c r="B58" s="48" t="s">
        <v>242</v>
      </c>
      <c r="C58" s="40" t="s">
        <v>199</v>
      </c>
      <c r="D58" s="59"/>
      <c r="E58" s="59"/>
      <c r="F58" s="248">
        <f t="shared" si="10"/>
        <v>0</v>
      </c>
      <c r="G58" s="59"/>
      <c r="H58" s="59"/>
      <c r="I58" s="248">
        <f t="shared" si="11"/>
        <v>0</v>
      </c>
    </row>
    <row r="59" spans="1:9" ht="15">
      <c r="A59" s="36"/>
      <c r="B59" s="41" t="s">
        <v>243</v>
      </c>
      <c r="C59" s="42"/>
      <c r="D59" s="136">
        <f>SUM(D60:D62)</f>
        <v>0</v>
      </c>
      <c r="E59" s="136">
        <f t="shared" ref="E59:I59" si="12">SUM(E60:E62)</f>
        <v>0</v>
      </c>
      <c r="F59" s="136">
        <f t="shared" si="12"/>
        <v>0</v>
      </c>
      <c r="G59" s="136">
        <f t="shared" si="12"/>
        <v>0</v>
      </c>
      <c r="H59" s="136">
        <f t="shared" si="12"/>
        <v>0</v>
      </c>
      <c r="I59" s="136">
        <f t="shared" si="12"/>
        <v>0</v>
      </c>
    </row>
    <row r="60" spans="1:9" ht="15">
      <c r="A60" s="32"/>
      <c r="B60" s="48" t="s">
        <v>32</v>
      </c>
      <c r="C60" s="40" t="s">
        <v>200</v>
      </c>
      <c r="D60" s="59"/>
      <c r="E60" s="59"/>
      <c r="F60" s="59"/>
      <c r="G60" s="59"/>
      <c r="H60" s="59"/>
      <c r="I60" s="59"/>
    </row>
    <row r="61" spans="1:9" ht="15">
      <c r="A61" s="32"/>
      <c r="B61" s="48" t="s">
        <v>33</v>
      </c>
      <c r="C61" s="40" t="s">
        <v>201</v>
      </c>
      <c r="D61" s="59"/>
      <c r="E61" s="59"/>
      <c r="F61" s="59"/>
      <c r="G61" s="59"/>
      <c r="H61" s="59"/>
      <c r="I61" s="59"/>
    </row>
    <row r="62" spans="1:9" ht="15">
      <c r="A62" s="32"/>
      <c r="B62" s="48" t="s">
        <v>90</v>
      </c>
      <c r="C62" s="40" t="s">
        <v>202</v>
      </c>
      <c r="D62" s="59"/>
      <c r="E62" s="59"/>
      <c r="F62" s="59"/>
      <c r="G62" s="59"/>
      <c r="H62" s="59"/>
      <c r="I62" s="59"/>
    </row>
    <row r="63" spans="1:9" ht="15">
      <c r="A63" s="36"/>
      <c r="B63" s="41" t="s">
        <v>244</v>
      </c>
      <c r="C63" s="42"/>
      <c r="D63" s="136">
        <f>SUM(D64:D70)</f>
        <v>0</v>
      </c>
      <c r="E63" s="136">
        <f t="shared" ref="E63:I63" si="13">SUM(E64:E70)</f>
        <v>0</v>
      </c>
      <c r="F63" s="136">
        <f t="shared" si="13"/>
        <v>0</v>
      </c>
      <c r="G63" s="136">
        <f t="shared" si="13"/>
        <v>0</v>
      </c>
      <c r="H63" s="136">
        <f t="shared" si="13"/>
        <v>0</v>
      </c>
      <c r="I63" s="136">
        <f t="shared" si="13"/>
        <v>0</v>
      </c>
    </row>
    <row r="64" spans="1:9" ht="15">
      <c r="A64" s="32"/>
      <c r="B64" s="48" t="s">
        <v>35</v>
      </c>
      <c r="C64" s="40" t="s">
        <v>203</v>
      </c>
      <c r="D64" s="59"/>
      <c r="E64" s="59"/>
      <c r="F64" s="59"/>
      <c r="G64" s="59"/>
      <c r="H64" s="59"/>
      <c r="I64" s="59"/>
    </row>
    <row r="65" spans="1:9" ht="15">
      <c r="A65" s="32"/>
      <c r="B65" s="48" t="s">
        <v>36</v>
      </c>
      <c r="C65" s="40" t="s">
        <v>204</v>
      </c>
      <c r="D65" s="59"/>
      <c r="E65" s="59"/>
      <c r="F65" s="59"/>
      <c r="G65" s="59"/>
      <c r="H65" s="59"/>
      <c r="I65" s="59"/>
    </row>
    <row r="66" spans="1:9" ht="15">
      <c r="A66" s="32"/>
      <c r="B66" s="48" t="s">
        <v>37</v>
      </c>
      <c r="C66" s="40" t="s">
        <v>205</v>
      </c>
      <c r="D66" s="59"/>
      <c r="E66" s="59"/>
      <c r="F66" s="59"/>
      <c r="G66" s="59"/>
      <c r="H66" s="59"/>
      <c r="I66" s="59"/>
    </row>
    <row r="67" spans="1:9" ht="15">
      <c r="A67" s="32"/>
      <c r="B67" s="48" t="s">
        <v>38</v>
      </c>
      <c r="C67" s="40" t="s">
        <v>206</v>
      </c>
      <c r="D67" s="59"/>
      <c r="E67" s="59"/>
      <c r="F67" s="59"/>
      <c r="G67" s="59"/>
      <c r="H67" s="59"/>
      <c r="I67" s="59"/>
    </row>
    <row r="68" spans="1:9" ht="15">
      <c r="A68" s="32"/>
      <c r="B68" s="48" t="s">
        <v>245</v>
      </c>
      <c r="C68" s="40" t="s">
        <v>207</v>
      </c>
      <c r="D68" s="59"/>
      <c r="E68" s="59"/>
      <c r="F68" s="59"/>
      <c r="G68" s="59"/>
      <c r="H68" s="59"/>
      <c r="I68" s="59"/>
    </row>
    <row r="69" spans="1:9" ht="15">
      <c r="A69" s="32"/>
      <c r="B69" s="48" t="s">
        <v>246</v>
      </c>
      <c r="C69" s="40" t="s">
        <v>208</v>
      </c>
      <c r="D69" s="59"/>
      <c r="E69" s="59"/>
      <c r="F69" s="59"/>
      <c r="G69" s="59"/>
      <c r="H69" s="59"/>
      <c r="I69" s="59"/>
    </row>
    <row r="70" spans="1:9" ht="15">
      <c r="A70" s="32"/>
      <c r="B70" s="48" t="s">
        <v>247</v>
      </c>
      <c r="C70" s="40" t="s">
        <v>209</v>
      </c>
      <c r="D70" s="59"/>
      <c r="E70" s="59"/>
      <c r="F70" s="59"/>
      <c r="G70" s="59"/>
      <c r="H70" s="59"/>
      <c r="I70" s="59"/>
    </row>
    <row r="71" spans="1:9" ht="15">
      <c r="A71" s="36"/>
      <c r="B71" s="41" t="s">
        <v>248</v>
      </c>
      <c r="C71" s="42"/>
      <c r="D71" s="136">
        <f>SUM(D72:D74)</f>
        <v>0</v>
      </c>
      <c r="E71" s="136">
        <f t="shared" ref="E71:I71" si="14">SUM(E72:E74)</f>
        <v>0</v>
      </c>
      <c r="F71" s="136">
        <f t="shared" si="14"/>
        <v>0</v>
      </c>
      <c r="G71" s="136">
        <f t="shared" si="14"/>
        <v>0</v>
      </c>
      <c r="H71" s="136">
        <f t="shared" si="14"/>
        <v>0</v>
      </c>
      <c r="I71" s="136">
        <f t="shared" si="14"/>
        <v>0</v>
      </c>
    </row>
    <row r="72" spans="1:9" ht="15">
      <c r="A72" s="32"/>
      <c r="B72" s="48" t="s">
        <v>103</v>
      </c>
      <c r="C72" s="40" t="s">
        <v>210</v>
      </c>
      <c r="D72" s="59"/>
      <c r="E72" s="59"/>
      <c r="F72" s="59"/>
      <c r="G72" s="59"/>
      <c r="H72" s="59"/>
      <c r="I72" s="59"/>
    </row>
    <row r="73" spans="1:9" ht="15">
      <c r="A73" s="32"/>
      <c r="B73" s="48" t="s">
        <v>104</v>
      </c>
      <c r="C73" s="40" t="s">
        <v>211</v>
      </c>
      <c r="D73" s="59"/>
      <c r="E73" s="59"/>
      <c r="F73" s="59"/>
      <c r="G73" s="59"/>
      <c r="H73" s="59"/>
      <c r="I73" s="59"/>
    </row>
    <row r="74" spans="1:9" ht="15">
      <c r="A74" s="32"/>
      <c r="B74" s="48" t="s">
        <v>105</v>
      </c>
      <c r="C74" s="40" t="s">
        <v>212</v>
      </c>
      <c r="D74" s="59"/>
      <c r="E74" s="59"/>
      <c r="F74" s="59"/>
      <c r="G74" s="59"/>
      <c r="H74" s="59"/>
      <c r="I74" s="59"/>
    </row>
    <row r="75" spans="1:9" ht="15">
      <c r="A75" s="36"/>
      <c r="B75" s="41" t="s">
        <v>249</v>
      </c>
      <c r="C75" s="42"/>
      <c r="D75" s="136">
        <f>SUM(D76:D82)</f>
        <v>0</v>
      </c>
      <c r="E75" s="136">
        <f t="shared" ref="E75:I75" si="15">SUM(E76:E82)</f>
        <v>0</v>
      </c>
      <c r="F75" s="136">
        <f t="shared" si="15"/>
        <v>0</v>
      </c>
      <c r="G75" s="136">
        <f t="shared" si="15"/>
        <v>0</v>
      </c>
      <c r="H75" s="136">
        <f t="shared" si="15"/>
        <v>0</v>
      </c>
      <c r="I75" s="136">
        <f t="shared" si="15"/>
        <v>0</v>
      </c>
    </row>
    <row r="76" spans="1:9" ht="15">
      <c r="A76" s="32"/>
      <c r="B76" s="48" t="s">
        <v>250</v>
      </c>
      <c r="C76" s="40" t="s">
        <v>213</v>
      </c>
      <c r="D76" s="59"/>
      <c r="E76" s="59"/>
      <c r="F76" s="59"/>
      <c r="G76" s="59"/>
      <c r="H76" s="59"/>
      <c r="I76" s="59"/>
    </row>
    <row r="77" spans="1:9" ht="15">
      <c r="A77" s="32"/>
      <c r="B77" s="48" t="s">
        <v>251</v>
      </c>
      <c r="C77" s="40" t="s">
        <v>214</v>
      </c>
      <c r="D77" s="59"/>
      <c r="E77" s="59"/>
      <c r="F77" s="59"/>
      <c r="G77" s="59"/>
      <c r="H77" s="59"/>
      <c r="I77" s="59"/>
    </row>
    <row r="78" spans="1:9" ht="15">
      <c r="A78" s="32"/>
      <c r="B78" s="48" t="s">
        <v>252</v>
      </c>
      <c r="C78" s="40" t="s">
        <v>215</v>
      </c>
      <c r="D78" s="59"/>
      <c r="E78" s="59"/>
      <c r="F78" s="59"/>
      <c r="G78" s="59"/>
      <c r="H78" s="59"/>
      <c r="I78" s="59"/>
    </row>
    <row r="79" spans="1:9" ht="15">
      <c r="A79" s="32"/>
      <c r="B79" s="48" t="s">
        <v>253</v>
      </c>
      <c r="C79" s="40" t="s">
        <v>216</v>
      </c>
      <c r="D79" s="59"/>
      <c r="E79" s="59"/>
      <c r="F79" s="59"/>
      <c r="G79" s="59"/>
      <c r="H79" s="59"/>
      <c r="I79" s="59"/>
    </row>
    <row r="80" spans="1:9" ht="15">
      <c r="A80" s="32"/>
      <c r="B80" s="48" t="s">
        <v>254</v>
      </c>
      <c r="C80" s="40" t="s">
        <v>217</v>
      </c>
      <c r="D80" s="59"/>
      <c r="E80" s="59"/>
      <c r="F80" s="59"/>
      <c r="G80" s="59"/>
      <c r="H80" s="59"/>
      <c r="I80" s="59"/>
    </row>
    <row r="81" spans="1:12" ht="15">
      <c r="A81" s="32"/>
      <c r="B81" s="48" t="s">
        <v>255</v>
      </c>
      <c r="C81" s="40" t="s">
        <v>218</v>
      </c>
      <c r="D81" s="59"/>
      <c r="E81" s="59"/>
      <c r="F81" s="59"/>
      <c r="G81" s="59"/>
      <c r="H81" s="59"/>
      <c r="I81" s="59"/>
    </row>
    <row r="82" spans="1:12" ht="15">
      <c r="A82" s="32"/>
      <c r="B82" s="49" t="s">
        <v>256</v>
      </c>
      <c r="C82" s="44" t="s">
        <v>219</v>
      </c>
      <c r="D82" s="59"/>
      <c r="E82" s="59"/>
      <c r="F82" s="59"/>
      <c r="G82" s="59"/>
      <c r="H82" s="59"/>
      <c r="I82" s="59"/>
    </row>
    <row r="83" spans="1:12" ht="15">
      <c r="A83" s="32"/>
      <c r="B83" s="33" t="s">
        <v>257</v>
      </c>
      <c r="C83" s="34"/>
      <c r="D83" s="35">
        <f>+D84+D92+D102+D112+D122+D132+D136+D144+D148</f>
        <v>9717339</v>
      </c>
      <c r="E83" s="35">
        <f t="shared" ref="E83:I83" si="16">+E84+E92+E102+E112+E122+E132+E136+E144+E148</f>
        <v>5265.5599999999795</v>
      </c>
      <c r="F83" s="35">
        <f t="shared" si="16"/>
        <v>9722604.5600000005</v>
      </c>
      <c r="G83" s="35">
        <f t="shared" si="16"/>
        <v>5194586.5199999996</v>
      </c>
      <c r="H83" s="35">
        <f t="shared" si="16"/>
        <v>5190649.8499999996</v>
      </c>
      <c r="I83" s="35">
        <f t="shared" si="16"/>
        <v>4528018.04</v>
      </c>
      <c r="L83" s="52"/>
    </row>
    <row r="84" spans="1:12" ht="15">
      <c r="A84" s="36"/>
      <c r="B84" s="37" t="s">
        <v>221</v>
      </c>
      <c r="C84" s="38"/>
      <c r="D84" s="39">
        <f>SUM(D85:D91)</f>
        <v>8175785</v>
      </c>
      <c r="E84" s="39">
        <f t="shared" ref="E84:I84" si="17">SUM(E85:E91)</f>
        <v>0</v>
      </c>
      <c r="F84" s="39">
        <f t="shared" si="17"/>
        <v>8175785</v>
      </c>
      <c r="G84" s="39">
        <f t="shared" si="17"/>
        <v>4344477.01</v>
      </c>
      <c r="H84" s="39">
        <f t="shared" si="17"/>
        <v>4344477.01</v>
      </c>
      <c r="I84" s="39">
        <f t="shared" si="17"/>
        <v>3831307.9899999998</v>
      </c>
    </row>
    <row r="85" spans="1:12" ht="15">
      <c r="A85" s="32"/>
      <c r="B85" s="48" t="s">
        <v>6</v>
      </c>
      <c r="C85" s="40" t="s">
        <v>157</v>
      </c>
      <c r="D85" s="59">
        <v>0</v>
      </c>
      <c r="E85" s="59"/>
      <c r="F85" s="59">
        <f>D85+E85</f>
        <v>0</v>
      </c>
      <c r="G85" s="59">
        <v>0</v>
      </c>
      <c r="H85" s="59">
        <v>0</v>
      </c>
      <c r="I85" s="248">
        <f>F85-G85</f>
        <v>0</v>
      </c>
      <c r="K85" s="52"/>
    </row>
    <row r="86" spans="1:12" ht="15">
      <c r="A86" s="32"/>
      <c r="B86" s="48" t="s">
        <v>7</v>
      </c>
      <c r="C86" s="40" t="s">
        <v>158</v>
      </c>
      <c r="D86" s="52">
        <v>5408285</v>
      </c>
      <c r="E86" s="59">
        <v>0</v>
      </c>
      <c r="F86" s="248">
        <f t="shared" ref="F86:F91" si="18">D86+E86</f>
        <v>5408285</v>
      </c>
      <c r="G86" s="59">
        <v>3890456.66</v>
      </c>
      <c r="H86" s="59">
        <v>3890456.66</v>
      </c>
      <c r="I86" s="248">
        <f t="shared" ref="I86:I91" si="19">F86-G86</f>
        <v>1517828.3399999999</v>
      </c>
    </row>
    <row r="87" spans="1:12" ht="15">
      <c r="A87" s="32"/>
      <c r="B87" s="48" t="s">
        <v>8</v>
      </c>
      <c r="C87" s="40" t="s">
        <v>159</v>
      </c>
      <c r="D87" s="59">
        <v>1000000</v>
      </c>
      <c r="E87" s="59">
        <v>0</v>
      </c>
      <c r="F87" s="59">
        <f t="shared" si="18"/>
        <v>1000000</v>
      </c>
      <c r="G87" s="59">
        <v>31813.94</v>
      </c>
      <c r="H87" s="59">
        <v>31813.94</v>
      </c>
      <c r="I87" s="248">
        <f t="shared" si="19"/>
        <v>968186.06</v>
      </c>
    </row>
    <row r="88" spans="1:12" ht="15">
      <c r="A88" s="32"/>
      <c r="B88" s="48" t="s">
        <v>9</v>
      </c>
      <c r="C88" s="40" t="s">
        <v>160</v>
      </c>
      <c r="D88" s="59">
        <v>847000</v>
      </c>
      <c r="E88" s="59">
        <v>0</v>
      </c>
      <c r="F88" s="59">
        <f t="shared" si="18"/>
        <v>847000</v>
      </c>
      <c r="G88" s="59">
        <v>0</v>
      </c>
      <c r="H88" s="59">
        <v>0</v>
      </c>
      <c r="I88" s="248">
        <f t="shared" si="19"/>
        <v>847000</v>
      </c>
    </row>
    <row r="89" spans="1:12" ht="15">
      <c r="A89" s="32"/>
      <c r="B89" s="48" t="s">
        <v>10</v>
      </c>
      <c r="C89" s="40" t="s">
        <v>161</v>
      </c>
      <c r="D89" s="59">
        <v>910000</v>
      </c>
      <c r="E89" s="59">
        <v>0</v>
      </c>
      <c r="F89" s="59">
        <f t="shared" si="18"/>
        <v>910000</v>
      </c>
      <c r="G89" s="59">
        <v>422206.41</v>
      </c>
      <c r="H89" s="59">
        <v>422206.41</v>
      </c>
      <c r="I89" s="248">
        <f t="shared" si="19"/>
        <v>487793.59</v>
      </c>
    </row>
    <row r="90" spans="1:12" ht="15">
      <c r="A90" s="32"/>
      <c r="B90" s="48" t="s">
        <v>11</v>
      </c>
      <c r="C90" s="40" t="s">
        <v>162</v>
      </c>
      <c r="D90" s="59">
        <v>10500</v>
      </c>
      <c r="E90" s="59">
        <v>0</v>
      </c>
      <c r="F90" s="59">
        <f t="shared" si="18"/>
        <v>10500</v>
      </c>
      <c r="G90" s="59">
        <v>0</v>
      </c>
      <c r="H90" s="59">
        <v>0</v>
      </c>
      <c r="I90" s="248">
        <f t="shared" si="19"/>
        <v>10500</v>
      </c>
    </row>
    <row r="91" spans="1:12" ht="15">
      <c r="A91" s="32"/>
      <c r="B91" s="48" t="s">
        <v>12</v>
      </c>
      <c r="C91" s="40" t="s">
        <v>163</v>
      </c>
      <c r="D91" s="59">
        <v>0</v>
      </c>
      <c r="E91" s="59">
        <v>0</v>
      </c>
      <c r="F91" s="248">
        <f t="shared" si="18"/>
        <v>0</v>
      </c>
      <c r="G91" s="59">
        <v>0</v>
      </c>
      <c r="H91" s="59">
        <v>0</v>
      </c>
      <c r="I91" s="248">
        <f t="shared" si="19"/>
        <v>0</v>
      </c>
    </row>
    <row r="92" spans="1:12" ht="15">
      <c r="A92" s="36"/>
      <c r="B92" s="41" t="s">
        <v>229</v>
      </c>
      <c r="C92" s="42"/>
      <c r="D92" s="136">
        <f>SUM(D93:D101)</f>
        <v>493215</v>
      </c>
      <c r="E92" s="136">
        <f t="shared" ref="E92:I92" si="20">SUM(E93:E101)</f>
        <v>-30449.190000000006</v>
      </c>
      <c r="F92" s="136">
        <f t="shared" si="20"/>
        <v>462765.81</v>
      </c>
      <c r="G92" s="136">
        <f t="shared" si="20"/>
        <v>123528.96000000001</v>
      </c>
      <c r="H92" s="136">
        <f t="shared" si="20"/>
        <v>119592.29</v>
      </c>
      <c r="I92" s="136">
        <f t="shared" si="20"/>
        <v>339236.85000000003</v>
      </c>
    </row>
    <row r="93" spans="1:12" ht="15">
      <c r="A93" s="32"/>
      <c r="B93" s="48" t="s">
        <v>13</v>
      </c>
      <c r="C93" s="40" t="s">
        <v>164</v>
      </c>
      <c r="D93" s="59">
        <v>75000</v>
      </c>
      <c r="E93" s="59">
        <v>-32061.56</v>
      </c>
      <c r="F93" s="59">
        <f>D93+E93</f>
        <v>42938.44</v>
      </c>
      <c r="G93" s="59">
        <v>4015.95</v>
      </c>
      <c r="H93" s="59">
        <v>4015.95</v>
      </c>
      <c r="I93" s="248">
        <f>F93-G93</f>
        <v>38922.490000000005</v>
      </c>
    </row>
    <row r="94" spans="1:12" ht="15">
      <c r="A94" s="32"/>
      <c r="B94" s="48" t="s">
        <v>14</v>
      </c>
      <c r="C94" s="40" t="s">
        <v>165</v>
      </c>
      <c r="D94" s="59">
        <v>0</v>
      </c>
      <c r="E94" s="59">
        <v>0</v>
      </c>
      <c r="F94" s="59">
        <f t="shared" ref="F94:F101" si="21">D94+E94</f>
        <v>0</v>
      </c>
      <c r="G94" s="59">
        <v>0</v>
      </c>
      <c r="H94" s="59">
        <v>0</v>
      </c>
      <c r="I94" s="248">
        <f t="shared" ref="I94:I101" si="22">F94-G94</f>
        <v>0</v>
      </c>
    </row>
    <row r="95" spans="1:12" ht="15">
      <c r="A95" s="32"/>
      <c r="B95" s="48" t="s">
        <v>15</v>
      </c>
      <c r="C95" s="40" t="s">
        <v>166</v>
      </c>
      <c r="D95" s="59">
        <v>0</v>
      </c>
      <c r="E95" s="59">
        <v>0</v>
      </c>
      <c r="F95" s="59">
        <f t="shared" si="21"/>
        <v>0</v>
      </c>
      <c r="G95" s="59">
        <v>0</v>
      </c>
      <c r="H95" s="59">
        <v>0</v>
      </c>
      <c r="I95" s="248">
        <f t="shared" si="22"/>
        <v>0</v>
      </c>
    </row>
    <row r="96" spans="1:12" ht="15">
      <c r="A96" s="32"/>
      <c r="B96" s="48" t="s">
        <v>16</v>
      </c>
      <c r="C96" s="40" t="s">
        <v>167</v>
      </c>
      <c r="D96" s="59">
        <v>0</v>
      </c>
      <c r="E96" s="321">
        <v>0</v>
      </c>
      <c r="F96" s="59">
        <f t="shared" si="21"/>
        <v>0</v>
      </c>
      <c r="G96" s="59">
        <v>195.05</v>
      </c>
      <c r="H96" s="59">
        <v>0</v>
      </c>
      <c r="I96" s="248">
        <f t="shared" si="22"/>
        <v>-195.05</v>
      </c>
    </row>
    <row r="97" spans="1:9" ht="15">
      <c r="A97" s="32"/>
      <c r="B97" s="48" t="s">
        <v>17</v>
      </c>
      <c r="C97" s="40" t="s">
        <v>168</v>
      </c>
      <c r="D97" s="59">
        <v>0</v>
      </c>
      <c r="E97" s="59">
        <v>195.05</v>
      </c>
      <c r="F97" s="59">
        <f t="shared" si="21"/>
        <v>195.05</v>
      </c>
      <c r="G97" s="59">
        <v>0</v>
      </c>
      <c r="H97" s="59">
        <v>0</v>
      </c>
      <c r="I97" s="248">
        <f t="shared" si="22"/>
        <v>195.05</v>
      </c>
    </row>
    <row r="98" spans="1:9" ht="15">
      <c r="A98" s="32"/>
      <c r="B98" s="48" t="s">
        <v>18</v>
      </c>
      <c r="C98" s="40" t="s">
        <v>169</v>
      </c>
      <c r="D98" s="59">
        <v>418215</v>
      </c>
      <c r="E98" s="59">
        <v>0</v>
      </c>
      <c r="F98" s="59">
        <f t="shared" si="21"/>
        <v>418215</v>
      </c>
      <c r="G98" s="59">
        <v>100348.47</v>
      </c>
      <c r="H98" s="59">
        <v>100348.47</v>
      </c>
      <c r="I98" s="248">
        <f t="shared" si="22"/>
        <v>317866.53000000003</v>
      </c>
    </row>
    <row r="99" spans="1:9" ht="15">
      <c r="A99" s="32"/>
      <c r="B99" s="48" t="s">
        <v>61</v>
      </c>
      <c r="C99" s="40" t="s">
        <v>170</v>
      </c>
      <c r="D99" s="59">
        <v>0</v>
      </c>
      <c r="E99" s="59">
        <v>-20350.87</v>
      </c>
      <c r="F99" s="59">
        <f t="shared" si="21"/>
        <v>-20350.87</v>
      </c>
      <c r="G99" s="59">
        <v>14657.5</v>
      </c>
      <c r="H99" s="59">
        <v>14657.5</v>
      </c>
      <c r="I99" s="248">
        <f t="shared" si="22"/>
        <v>-35008.369999999995</v>
      </c>
    </row>
    <row r="100" spans="1:9" ht="15">
      <c r="A100" s="32"/>
      <c r="B100" s="48" t="s">
        <v>223</v>
      </c>
      <c r="C100" s="40" t="s">
        <v>171</v>
      </c>
      <c r="D100" s="59">
        <v>0</v>
      </c>
      <c r="E100" s="59">
        <v>14918</v>
      </c>
      <c r="F100" s="59">
        <f t="shared" si="21"/>
        <v>14918</v>
      </c>
      <c r="G100" s="59">
        <v>0</v>
      </c>
      <c r="H100" s="59">
        <v>0</v>
      </c>
      <c r="I100" s="248">
        <f t="shared" si="22"/>
        <v>14918</v>
      </c>
    </row>
    <row r="101" spans="1:9" ht="15">
      <c r="A101" s="32"/>
      <c r="B101" s="48" t="s">
        <v>224</v>
      </c>
      <c r="C101" s="40" t="s">
        <v>172</v>
      </c>
      <c r="D101" s="59">
        <v>0</v>
      </c>
      <c r="E101" s="59">
        <v>6850.19</v>
      </c>
      <c r="F101" s="248">
        <f t="shared" si="21"/>
        <v>6850.19</v>
      </c>
      <c r="G101" s="59">
        <v>4311.99</v>
      </c>
      <c r="H101" s="59">
        <v>570.37</v>
      </c>
      <c r="I101" s="248">
        <f t="shared" si="22"/>
        <v>2538.1999999999998</v>
      </c>
    </row>
    <row r="102" spans="1:9" ht="15">
      <c r="A102" s="36"/>
      <c r="B102" s="41" t="s">
        <v>230</v>
      </c>
      <c r="C102" s="42"/>
      <c r="D102" s="136">
        <f>SUM(D103:D111)</f>
        <v>1048339</v>
      </c>
      <c r="E102" s="136">
        <f t="shared" ref="E102:I102" si="23">SUM(E103:E111)</f>
        <v>35714.749999999985</v>
      </c>
      <c r="F102" s="136">
        <f t="shared" si="23"/>
        <v>1084053.75</v>
      </c>
      <c r="G102" s="136">
        <f t="shared" si="23"/>
        <v>726580.55000000016</v>
      </c>
      <c r="H102" s="136">
        <f t="shared" si="23"/>
        <v>726580.55000000016</v>
      </c>
      <c r="I102" s="136">
        <f t="shared" si="23"/>
        <v>357473.19999999995</v>
      </c>
    </row>
    <row r="103" spans="1:9" ht="15">
      <c r="A103" s="32"/>
      <c r="B103" s="48" t="s">
        <v>21</v>
      </c>
      <c r="C103" s="40" t="s">
        <v>173</v>
      </c>
      <c r="D103" s="59">
        <v>222000</v>
      </c>
      <c r="E103" s="59">
        <v>5298.43</v>
      </c>
      <c r="F103" s="59">
        <f>D103+E103</f>
        <v>227298.43</v>
      </c>
      <c r="G103" s="59">
        <v>110964.8</v>
      </c>
      <c r="H103" s="59">
        <v>110964.8</v>
      </c>
      <c r="I103" s="248">
        <f>F103-G103</f>
        <v>116333.62999999999</v>
      </c>
    </row>
    <row r="104" spans="1:9" ht="15">
      <c r="A104" s="32"/>
      <c r="B104" s="48" t="s">
        <v>22</v>
      </c>
      <c r="C104" s="40" t="s">
        <v>174</v>
      </c>
      <c r="D104" s="59">
        <v>0</v>
      </c>
      <c r="E104" s="59">
        <v>54449.24</v>
      </c>
      <c r="F104" s="59">
        <f>D104+E104</f>
        <v>54449.24</v>
      </c>
      <c r="G104" s="59">
        <v>54449.24</v>
      </c>
      <c r="H104" s="59">
        <v>54449.24</v>
      </c>
      <c r="I104" s="248">
        <f t="shared" ref="I104:I111" si="24">F104-G104</f>
        <v>0</v>
      </c>
    </row>
    <row r="105" spans="1:9" ht="15">
      <c r="A105" s="32"/>
      <c r="B105" s="48" t="s">
        <v>23</v>
      </c>
      <c r="C105" s="40" t="s">
        <v>175</v>
      </c>
      <c r="D105" s="59">
        <v>222000</v>
      </c>
      <c r="E105" s="59">
        <v>25535.91</v>
      </c>
      <c r="F105" s="59">
        <f t="shared" ref="F105:F111" si="25">D105+E105</f>
        <v>247535.91</v>
      </c>
      <c r="G105" s="59">
        <v>182138.91</v>
      </c>
      <c r="H105" s="59">
        <v>182138.91</v>
      </c>
      <c r="I105" s="248">
        <f t="shared" si="24"/>
        <v>65397</v>
      </c>
    </row>
    <row r="106" spans="1:9" ht="15">
      <c r="A106" s="32"/>
      <c r="B106" s="48" t="s">
        <v>24</v>
      </c>
      <c r="C106" s="40" t="s">
        <v>176</v>
      </c>
      <c r="D106" s="59">
        <v>9600</v>
      </c>
      <c r="E106" s="59">
        <v>14133.83</v>
      </c>
      <c r="F106" s="59">
        <f t="shared" si="25"/>
        <v>23733.83</v>
      </c>
      <c r="G106" s="59">
        <v>13519.87</v>
      </c>
      <c r="H106" s="59">
        <v>13519.87</v>
      </c>
      <c r="I106" s="248">
        <f t="shared" si="24"/>
        <v>10213.960000000001</v>
      </c>
    </row>
    <row r="107" spans="1:9" ht="15">
      <c r="A107" s="32"/>
      <c r="B107" s="48" t="s">
        <v>25</v>
      </c>
      <c r="C107" s="40" t="s">
        <v>177</v>
      </c>
      <c r="D107" s="59">
        <v>390000</v>
      </c>
      <c r="E107" s="59">
        <v>-2070.6</v>
      </c>
      <c r="F107" s="59">
        <f t="shared" si="25"/>
        <v>387929.4</v>
      </c>
      <c r="G107" s="59">
        <v>306820</v>
      </c>
      <c r="H107" s="59">
        <v>306820</v>
      </c>
      <c r="I107" s="248">
        <f t="shared" si="24"/>
        <v>81109.400000000023</v>
      </c>
    </row>
    <row r="108" spans="1:9" ht="15">
      <c r="A108" s="32"/>
      <c r="B108" s="48" t="s">
        <v>225</v>
      </c>
      <c r="C108" s="40" t="s">
        <v>178</v>
      </c>
      <c r="D108" s="59">
        <v>0</v>
      </c>
      <c r="E108" s="59">
        <v>26332.93</v>
      </c>
      <c r="F108" s="59">
        <f t="shared" si="25"/>
        <v>26332.93</v>
      </c>
      <c r="G108" s="59">
        <v>26332.93</v>
      </c>
      <c r="H108" s="59">
        <v>26332.93</v>
      </c>
      <c r="I108" s="248">
        <f t="shared" si="24"/>
        <v>0</v>
      </c>
    </row>
    <row r="109" spans="1:9" ht="15">
      <c r="A109" s="32"/>
      <c r="B109" s="48" t="s">
        <v>226</v>
      </c>
      <c r="C109" s="40" t="s">
        <v>179</v>
      </c>
      <c r="D109" s="59">
        <v>204739</v>
      </c>
      <c r="E109" s="59">
        <v>-87964.99</v>
      </c>
      <c r="F109" s="59">
        <f t="shared" si="25"/>
        <v>116774.01</v>
      </c>
      <c r="G109" s="59">
        <v>32354.799999999999</v>
      </c>
      <c r="H109" s="59">
        <v>32354.799999999999</v>
      </c>
      <c r="I109" s="248">
        <f t="shared" si="24"/>
        <v>84419.209999999992</v>
      </c>
    </row>
    <row r="110" spans="1:9" ht="15">
      <c r="A110" s="32"/>
      <c r="B110" s="48" t="s">
        <v>227</v>
      </c>
      <c r="C110" s="40" t="s">
        <v>180</v>
      </c>
      <c r="D110" s="59">
        <v>0</v>
      </c>
      <c r="E110" s="59">
        <v>0</v>
      </c>
      <c r="F110" s="59">
        <f t="shared" si="25"/>
        <v>0</v>
      </c>
      <c r="G110" s="59">
        <v>0</v>
      </c>
      <c r="H110" s="59">
        <v>0</v>
      </c>
      <c r="I110" s="248">
        <f t="shared" si="24"/>
        <v>0</v>
      </c>
    </row>
    <row r="111" spans="1:9" ht="15">
      <c r="A111" s="32"/>
      <c r="B111" s="48" t="s">
        <v>228</v>
      </c>
      <c r="C111" s="40" t="s">
        <v>181</v>
      </c>
      <c r="D111" s="59">
        <v>0</v>
      </c>
      <c r="E111" s="59">
        <v>0</v>
      </c>
      <c r="F111" s="59">
        <f t="shared" si="25"/>
        <v>0</v>
      </c>
      <c r="G111" s="59">
        <v>0</v>
      </c>
      <c r="H111" s="59">
        <v>0</v>
      </c>
      <c r="I111" s="248">
        <f t="shared" si="24"/>
        <v>0</v>
      </c>
    </row>
    <row r="112" spans="1:9" ht="15">
      <c r="A112" s="36"/>
      <c r="B112" s="41" t="s">
        <v>231</v>
      </c>
      <c r="C112" s="42"/>
      <c r="D112" s="136">
        <f>SUM(D113:D121)</f>
        <v>0</v>
      </c>
      <c r="E112" s="136">
        <f t="shared" ref="E112:I112" si="26">SUM(E113:E121)</f>
        <v>0</v>
      </c>
      <c r="F112" s="136">
        <f t="shared" si="26"/>
        <v>0</v>
      </c>
      <c r="G112" s="136">
        <f t="shared" si="26"/>
        <v>0</v>
      </c>
      <c r="H112" s="136">
        <f t="shared" si="26"/>
        <v>0</v>
      </c>
      <c r="I112" s="136">
        <f t="shared" si="26"/>
        <v>0</v>
      </c>
    </row>
    <row r="113" spans="1:9" ht="15">
      <c r="A113" s="32"/>
      <c r="B113" s="48" t="s">
        <v>26</v>
      </c>
      <c r="C113" s="40" t="s">
        <v>182</v>
      </c>
      <c r="D113" s="59"/>
      <c r="E113" s="59"/>
      <c r="F113" s="59"/>
      <c r="G113" s="59"/>
      <c r="H113" s="59"/>
      <c r="I113" s="59"/>
    </row>
    <row r="114" spans="1:9" ht="15">
      <c r="A114" s="32"/>
      <c r="B114" s="48" t="s">
        <v>27</v>
      </c>
      <c r="C114" s="40" t="s">
        <v>183</v>
      </c>
      <c r="D114" s="59"/>
      <c r="E114" s="59"/>
      <c r="F114" s="59"/>
      <c r="G114" s="59"/>
      <c r="H114" s="59"/>
      <c r="I114" s="59"/>
    </row>
    <row r="115" spans="1:9" ht="15">
      <c r="A115" s="32"/>
      <c r="B115" s="48" t="s">
        <v>28</v>
      </c>
      <c r="C115" s="40" t="s">
        <v>184</v>
      </c>
      <c r="D115" s="59"/>
      <c r="E115" s="59"/>
      <c r="F115" s="59"/>
      <c r="G115" s="59"/>
      <c r="H115" s="59"/>
      <c r="I115" s="59"/>
    </row>
    <row r="116" spans="1:9" ht="15">
      <c r="A116" s="32"/>
      <c r="B116" s="48" t="s">
        <v>29</v>
      </c>
      <c r="C116" s="40" t="s">
        <v>185</v>
      </c>
      <c r="D116" s="59"/>
      <c r="E116" s="59"/>
      <c r="F116" s="59"/>
      <c r="G116" s="59"/>
      <c r="H116" s="59"/>
      <c r="I116" s="59"/>
    </row>
    <row r="117" spans="1:9" ht="15">
      <c r="A117" s="32"/>
      <c r="B117" s="48" t="s">
        <v>30</v>
      </c>
      <c r="C117" s="40" t="s">
        <v>186</v>
      </c>
      <c r="D117" s="59"/>
      <c r="E117" s="59"/>
      <c r="F117" s="59"/>
      <c r="G117" s="59"/>
      <c r="H117" s="59"/>
      <c r="I117" s="59"/>
    </row>
    <row r="118" spans="1:9" ht="15">
      <c r="A118" s="32"/>
      <c r="B118" s="48" t="s">
        <v>232</v>
      </c>
      <c r="C118" s="40" t="s">
        <v>187</v>
      </c>
      <c r="D118" s="59"/>
      <c r="E118" s="59"/>
      <c r="F118" s="59"/>
      <c r="G118" s="59"/>
      <c r="H118" s="59"/>
      <c r="I118" s="59"/>
    </row>
    <row r="119" spans="1:9" ht="15">
      <c r="A119" s="32"/>
      <c r="B119" s="48" t="s">
        <v>233</v>
      </c>
      <c r="C119" s="40" t="s">
        <v>188</v>
      </c>
      <c r="D119" s="59"/>
      <c r="E119" s="59"/>
      <c r="F119" s="59"/>
      <c r="G119" s="59"/>
      <c r="H119" s="59"/>
      <c r="I119" s="59"/>
    </row>
    <row r="120" spans="1:9" ht="15">
      <c r="A120" s="32"/>
      <c r="B120" s="48" t="s">
        <v>234</v>
      </c>
      <c r="C120" s="40" t="s">
        <v>189</v>
      </c>
      <c r="D120" s="59"/>
      <c r="E120" s="59"/>
      <c r="F120" s="59"/>
      <c r="G120" s="59"/>
      <c r="H120" s="59"/>
      <c r="I120" s="59"/>
    </row>
    <row r="121" spans="1:9" ht="15">
      <c r="A121" s="32"/>
      <c r="B121" s="48" t="s">
        <v>235</v>
      </c>
      <c r="C121" s="40" t="s">
        <v>190</v>
      </c>
      <c r="D121" s="59"/>
      <c r="E121" s="59"/>
      <c r="F121" s="59"/>
      <c r="G121" s="59"/>
      <c r="H121" s="59"/>
      <c r="I121" s="59"/>
    </row>
    <row r="122" spans="1:9" ht="15">
      <c r="A122" s="36"/>
      <c r="B122" s="41" t="s">
        <v>236</v>
      </c>
      <c r="C122" s="42"/>
      <c r="D122" s="136">
        <f>SUM(D123:D131)</f>
        <v>0</v>
      </c>
      <c r="E122" s="136">
        <f t="shared" ref="E122:I122" si="27">SUM(E123:E131)</f>
        <v>0</v>
      </c>
      <c r="F122" s="136">
        <f t="shared" si="27"/>
        <v>0</v>
      </c>
      <c r="G122" s="136">
        <f t="shared" si="27"/>
        <v>0</v>
      </c>
      <c r="H122" s="136">
        <f t="shared" si="27"/>
        <v>0</v>
      </c>
      <c r="I122" s="136">
        <f t="shared" si="27"/>
        <v>0</v>
      </c>
    </row>
    <row r="123" spans="1:9" ht="15">
      <c r="A123" s="32"/>
      <c r="B123" s="48" t="s">
        <v>84</v>
      </c>
      <c r="C123" s="40" t="s">
        <v>191</v>
      </c>
      <c r="D123" s="59"/>
      <c r="E123" s="248"/>
      <c r="F123" s="248">
        <f>D123+E123</f>
        <v>0</v>
      </c>
      <c r="G123" s="248"/>
      <c r="H123" s="248"/>
      <c r="I123" s="248">
        <f>F123-G123</f>
        <v>0</v>
      </c>
    </row>
    <row r="124" spans="1:9" ht="15">
      <c r="A124" s="32"/>
      <c r="B124" s="48" t="s">
        <v>85</v>
      </c>
      <c r="C124" s="40" t="s">
        <v>192</v>
      </c>
      <c r="D124" s="59"/>
      <c r="E124" s="59"/>
      <c r="F124" s="248">
        <f t="shared" ref="F124:F131" si="28">D124+E124</f>
        <v>0</v>
      </c>
      <c r="G124" s="59"/>
      <c r="H124" s="59"/>
      <c r="I124" s="59"/>
    </row>
    <row r="125" spans="1:9" ht="15">
      <c r="A125" s="32"/>
      <c r="B125" s="48" t="s">
        <v>86</v>
      </c>
      <c r="C125" s="43" t="s">
        <v>193</v>
      </c>
      <c r="D125" s="59"/>
      <c r="E125" s="59"/>
      <c r="F125" s="248">
        <f t="shared" si="28"/>
        <v>0</v>
      </c>
      <c r="G125" s="59"/>
      <c r="H125" s="59"/>
      <c r="I125" s="59"/>
    </row>
    <row r="126" spans="1:9" ht="15">
      <c r="A126" s="32"/>
      <c r="B126" s="48" t="s">
        <v>237</v>
      </c>
      <c r="C126" s="40" t="s">
        <v>194</v>
      </c>
      <c r="D126" s="59"/>
      <c r="E126" s="59"/>
      <c r="F126" s="248">
        <f t="shared" si="28"/>
        <v>0</v>
      </c>
      <c r="G126" s="59"/>
      <c r="H126" s="59"/>
      <c r="I126" s="59"/>
    </row>
    <row r="127" spans="1:9" ht="15">
      <c r="A127" s="32"/>
      <c r="B127" s="48" t="s">
        <v>238</v>
      </c>
      <c r="C127" s="40" t="s">
        <v>195</v>
      </c>
      <c r="D127" s="59"/>
      <c r="E127" s="59"/>
      <c r="F127" s="248">
        <f t="shared" si="28"/>
        <v>0</v>
      </c>
      <c r="G127" s="59"/>
      <c r="H127" s="59"/>
      <c r="I127" s="59"/>
    </row>
    <row r="128" spans="1:9" ht="15">
      <c r="A128" s="32"/>
      <c r="B128" s="48" t="s">
        <v>239</v>
      </c>
      <c r="C128" s="40" t="s">
        <v>196</v>
      </c>
      <c r="D128" s="59"/>
      <c r="E128" s="59">
        <v>0</v>
      </c>
      <c r="F128" s="248">
        <f t="shared" si="28"/>
        <v>0</v>
      </c>
      <c r="G128" s="59">
        <v>0</v>
      </c>
      <c r="H128" s="59">
        <v>0</v>
      </c>
      <c r="I128" s="248">
        <f>F128-G128</f>
        <v>0</v>
      </c>
    </row>
    <row r="129" spans="1:11" ht="15">
      <c r="A129" s="32"/>
      <c r="B129" s="48" t="s">
        <v>240</v>
      </c>
      <c r="C129" s="40" t="s">
        <v>197</v>
      </c>
      <c r="D129" s="59"/>
      <c r="E129" s="59"/>
      <c r="F129" s="248">
        <f t="shared" si="28"/>
        <v>0</v>
      </c>
      <c r="G129" s="59"/>
      <c r="H129" s="59"/>
      <c r="I129" s="59"/>
    </row>
    <row r="130" spans="1:11" ht="15">
      <c r="A130" s="32"/>
      <c r="B130" s="48" t="s">
        <v>241</v>
      </c>
      <c r="C130" s="40" t="s">
        <v>198</v>
      </c>
      <c r="D130" s="59"/>
      <c r="E130" s="59"/>
      <c r="F130" s="248">
        <f t="shared" si="28"/>
        <v>0</v>
      </c>
      <c r="G130" s="59"/>
      <c r="H130" s="59"/>
      <c r="I130" s="59"/>
    </row>
    <row r="131" spans="1:11" ht="15">
      <c r="A131" s="32"/>
      <c r="B131" s="48" t="s">
        <v>242</v>
      </c>
      <c r="C131" s="40" t="s">
        <v>199</v>
      </c>
      <c r="D131" s="59"/>
      <c r="E131" s="59"/>
      <c r="F131" s="248">
        <f t="shared" si="28"/>
        <v>0</v>
      </c>
      <c r="G131" s="59"/>
      <c r="H131" s="59"/>
      <c r="I131" s="248">
        <f>F131-G131</f>
        <v>0</v>
      </c>
    </row>
    <row r="132" spans="1:11" ht="15">
      <c r="A132" s="36"/>
      <c r="B132" s="41" t="s">
        <v>243</v>
      </c>
      <c r="C132" s="42"/>
      <c r="D132" s="136">
        <f>SUM(D133:D135)</f>
        <v>0</v>
      </c>
      <c r="E132" s="136">
        <f t="shared" ref="E132:I132" si="29">SUM(E133:E135)</f>
        <v>0</v>
      </c>
      <c r="F132" s="136">
        <f t="shared" si="29"/>
        <v>0</v>
      </c>
      <c r="G132" s="136">
        <f t="shared" si="29"/>
        <v>0</v>
      </c>
      <c r="H132" s="136">
        <f t="shared" si="29"/>
        <v>0</v>
      </c>
      <c r="I132" s="136">
        <f t="shared" si="29"/>
        <v>0</v>
      </c>
    </row>
    <row r="133" spans="1:11" ht="15">
      <c r="A133" s="32"/>
      <c r="B133" s="48" t="s">
        <v>32</v>
      </c>
      <c r="C133" s="40" t="s">
        <v>200</v>
      </c>
      <c r="D133" s="59"/>
      <c r="E133" s="59"/>
      <c r="F133" s="59"/>
      <c r="G133" s="59"/>
      <c r="H133" s="59"/>
      <c r="I133" s="59"/>
    </row>
    <row r="134" spans="1:11" ht="15">
      <c r="A134" s="32"/>
      <c r="B134" s="48" t="s">
        <v>33</v>
      </c>
      <c r="C134" s="40" t="s">
        <v>201</v>
      </c>
      <c r="D134" s="59"/>
      <c r="E134" s="59"/>
      <c r="F134" s="59"/>
      <c r="G134" s="59"/>
      <c r="H134" s="59"/>
      <c r="I134" s="59"/>
      <c r="K134" s="316"/>
    </row>
    <row r="135" spans="1:11" ht="15">
      <c r="A135" s="32"/>
      <c r="B135" s="48" t="s">
        <v>90</v>
      </c>
      <c r="C135" s="40" t="s">
        <v>202</v>
      </c>
      <c r="D135" s="59"/>
      <c r="E135" s="59"/>
      <c r="F135" s="59"/>
      <c r="G135" s="59"/>
      <c r="H135" s="59"/>
      <c r="I135" s="59"/>
    </row>
    <row r="136" spans="1:11" ht="15">
      <c r="A136" s="36"/>
      <c r="B136" s="41" t="s">
        <v>244</v>
      </c>
      <c r="C136" s="42"/>
      <c r="D136" s="136">
        <f>SUM(D137:D143)</f>
        <v>0</v>
      </c>
      <c r="E136" s="136">
        <f t="shared" ref="E136:I136" si="30">SUM(E137:E143)</f>
        <v>0</v>
      </c>
      <c r="F136" s="136">
        <f t="shared" si="30"/>
        <v>0</v>
      </c>
      <c r="G136" s="136">
        <f t="shared" si="30"/>
        <v>0</v>
      </c>
      <c r="H136" s="136">
        <f t="shared" si="30"/>
        <v>0</v>
      </c>
      <c r="I136" s="136">
        <f t="shared" si="30"/>
        <v>0</v>
      </c>
    </row>
    <row r="137" spans="1:11" ht="15">
      <c r="A137" s="32"/>
      <c r="B137" s="48" t="s">
        <v>35</v>
      </c>
      <c r="C137" s="40" t="s">
        <v>203</v>
      </c>
      <c r="D137" s="59"/>
      <c r="E137" s="59"/>
      <c r="F137" s="59"/>
      <c r="G137" s="59"/>
      <c r="H137" s="59"/>
      <c r="I137" s="59"/>
    </row>
    <row r="138" spans="1:11" ht="15">
      <c r="A138" s="32"/>
      <c r="B138" s="48" t="s">
        <v>36</v>
      </c>
      <c r="C138" s="40" t="s">
        <v>204</v>
      </c>
      <c r="D138" s="59"/>
      <c r="E138" s="59"/>
      <c r="F138" s="59"/>
      <c r="G138" s="59"/>
      <c r="H138" s="59"/>
      <c r="I138" s="59"/>
    </row>
    <row r="139" spans="1:11" ht="15">
      <c r="A139" s="32"/>
      <c r="B139" s="48" t="s">
        <v>37</v>
      </c>
      <c r="C139" s="40" t="s">
        <v>205</v>
      </c>
      <c r="D139" s="59"/>
      <c r="E139" s="59"/>
      <c r="F139" s="59"/>
      <c r="G139" s="59"/>
      <c r="H139" s="59"/>
      <c r="I139" s="59"/>
    </row>
    <row r="140" spans="1:11" ht="15">
      <c r="A140" s="32"/>
      <c r="B140" s="48" t="s">
        <v>38</v>
      </c>
      <c r="C140" s="40" t="s">
        <v>206</v>
      </c>
      <c r="D140" s="59"/>
      <c r="E140" s="59"/>
      <c r="F140" s="59"/>
      <c r="G140" s="59"/>
      <c r="H140" s="59"/>
      <c r="I140" s="59"/>
    </row>
    <row r="141" spans="1:11" ht="15">
      <c r="A141" s="32"/>
      <c r="B141" s="48" t="s">
        <v>245</v>
      </c>
      <c r="C141" s="40" t="s">
        <v>207</v>
      </c>
      <c r="D141" s="59"/>
      <c r="E141" s="59"/>
      <c r="F141" s="59"/>
      <c r="G141" s="59"/>
      <c r="H141" s="59"/>
      <c r="I141" s="59"/>
    </row>
    <row r="142" spans="1:11" ht="15">
      <c r="A142" s="32"/>
      <c r="B142" s="48" t="s">
        <v>246</v>
      </c>
      <c r="C142" s="40" t="s">
        <v>208</v>
      </c>
      <c r="D142" s="59"/>
      <c r="E142" s="59"/>
      <c r="F142" s="59"/>
      <c r="G142" s="59"/>
      <c r="H142" s="59"/>
      <c r="I142" s="59"/>
    </row>
    <row r="143" spans="1:11" ht="15">
      <c r="A143" s="32"/>
      <c r="B143" s="48" t="s">
        <v>247</v>
      </c>
      <c r="C143" s="40" t="s">
        <v>209</v>
      </c>
      <c r="D143" s="59"/>
      <c r="E143" s="59"/>
      <c r="F143" s="59"/>
      <c r="G143" s="59"/>
      <c r="H143" s="59"/>
      <c r="I143" s="59"/>
    </row>
    <row r="144" spans="1:11" ht="15">
      <c r="A144" s="36"/>
      <c r="B144" s="41" t="s">
        <v>248</v>
      </c>
      <c r="C144" s="42"/>
      <c r="D144" s="136">
        <f>SUM(D145:D147)</f>
        <v>0</v>
      </c>
      <c r="E144" s="136">
        <f t="shared" ref="E144:I144" si="31">SUM(E145:E147)</f>
        <v>0</v>
      </c>
      <c r="F144" s="136">
        <f t="shared" si="31"/>
        <v>0</v>
      </c>
      <c r="G144" s="136">
        <f t="shared" si="31"/>
        <v>0</v>
      </c>
      <c r="H144" s="136">
        <f t="shared" si="31"/>
        <v>0</v>
      </c>
      <c r="I144" s="136">
        <f t="shared" si="31"/>
        <v>0</v>
      </c>
    </row>
    <row r="145" spans="1:12" ht="15">
      <c r="A145" s="32"/>
      <c r="B145" s="48" t="s">
        <v>103</v>
      </c>
      <c r="C145" s="40" t="s">
        <v>210</v>
      </c>
      <c r="D145" s="59"/>
      <c r="E145" s="59"/>
      <c r="F145" s="59"/>
      <c r="G145" s="59"/>
      <c r="H145" s="59"/>
      <c r="I145" s="59"/>
    </row>
    <row r="146" spans="1:12" ht="15">
      <c r="A146" s="32"/>
      <c r="B146" s="48" t="s">
        <v>104</v>
      </c>
      <c r="C146" s="40" t="s">
        <v>211</v>
      </c>
      <c r="D146" s="59"/>
      <c r="E146" s="59"/>
      <c r="F146" s="59"/>
      <c r="G146" s="59"/>
      <c r="H146" s="59"/>
      <c r="I146" s="59"/>
      <c r="L146" s="52"/>
    </row>
    <row r="147" spans="1:12" ht="15">
      <c r="A147" s="32"/>
      <c r="B147" s="48" t="s">
        <v>105</v>
      </c>
      <c r="C147" s="40" t="s">
        <v>212</v>
      </c>
      <c r="D147" s="59"/>
      <c r="E147" s="59"/>
      <c r="F147" s="59"/>
      <c r="G147" s="59"/>
      <c r="H147" s="59"/>
      <c r="I147" s="59"/>
    </row>
    <row r="148" spans="1:12" ht="15">
      <c r="A148" s="36"/>
      <c r="B148" s="41" t="s">
        <v>249</v>
      </c>
      <c r="C148" s="42"/>
      <c r="D148" s="136">
        <f>SUM(D149:D155)</f>
        <v>0</v>
      </c>
      <c r="E148" s="136">
        <f t="shared" ref="E148:I148" si="32">SUM(E149:E155)</f>
        <v>0</v>
      </c>
      <c r="F148" s="136">
        <f t="shared" si="32"/>
        <v>0</v>
      </c>
      <c r="G148" s="136">
        <f t="shared" si="32"/>
        <v>0</v>
      </c>
      <c r="H148" s="136">
        <f t="shared" si="32"/>
        <v>0</v>
      </c>
      <c r="I148" s="136">
        <f t="shared" si="32"/>
        <v>0</v>
      </c>
    </row>
    <row r="149" spans="1:12" ht="15">
      <c r="A149" s="32"/>
      <c r="B149" s="48" t="s">
        <v>250</v>
      </c>
      <c r="C149" s="40" t="s">
        <v>213</v>
      </c>
      <c r="D149" s="59"/>
      <c r="E149" s="59"/>
      <c r="F149" s="59"/>
      <c r="G149" s="59"/>
      <c r="H149" s="59"/>
      <c r="I149" s="59"/>
    </row>
    <row r="150" spans="1:12" ht="15">
      <c r="A150" s="32"/>
      <c r="B150" s="48" t="s">
        <v>251</v>
      </c>
      <c r="C150" s="40" t="s">
        <v>214</v>
      </c>
      <c r="D150" s="59"/>
      <c r="E150" s="59"/>
      <c r="F150" s="59"/>
      <c r="G150" s="59"/>
      <c r="H150" s="59"/>
      <c r="I150" s="59"/>
    </row>
    <row r="151" spans="1:12" ht="15">
      <c r="A151" s="32"/>
      <c r="B151" s="48" t="s">
        <v>252</v>
      </c>
      <c r="C151" s="40" t="s">
        <v>215</v>
      </c>
      <c r="D151" s="59"/>
      <c r="E151" s="59"/>
      <c r="F151" s="59"/>
      <c r="G151" s="59"/>
      <c r="H151" s="59"/>
      <c r="I151" s="59"/>
    </row>
    <row r="152" spans="1:12" ht="15">
      <c r="A152" s="32"/>
      <c r="B152" s="48" t="s">
        <v>253</v>
      </c>
      <c r="C152" s="40" t="s">
        <v>216</v>
      </c>
      <c r="D152" s="59"/>
      <c r="E152" s="59"/>
      <c r="F152" s="59"/>
      <c r="G152" s="59"/>
      <c r="H152" s="59"/>
      <c r="I152" s="59"/>
    </row>
    <row r="153" spans="1:12" ht="15">
      <c r="A153" s="32"/>
      <c r="B153" s="48" t="s">
        <v>254</v>
      </c>
      <c r="C153" s="40" t="s">
        <v>217</v>
      </c>
      <c r="D153" s="59"/>
      <c r="E153" s="59"/>
      <c r="F153" s="59"/>
      <c r="G153" s="59"/>
      <c r="H153" s="59"/>
      <c r="I153" s="59"/>
    </row>
    <row r="154" spans="1:12" ht="15">
      <c r="A154" s="32"/>
      <c r="B154" s="48" t="s">
        <v>255</v>
      </c>
      <c r="C154" s="40" t="s">
        <v>218</v>
      </c>
      <c r="D154" s="59"/>
      <c r="E154" s="59"/>
      <c r="F154" s="59"/>
      <c r="G154" s="59"/>
      <c r="H154" s="59"/>
      <c r="I154" s="59"/>
    </row>
    <row r="155" spans="1:12" ht="15">
      <c r="A155" s="32"/>
      <c r="B155" s="49" t="s">
        <v>256</v>
      </c>
      <c r="C155" s="44" t="s">
        <v>219</v>
      </c>
      <c r="D155" s="59"/>
      <c r="E155" s="59"/>
      <c r="F155" s="60"/>
      <c r="G155" s="60"/>
      <c r="H155" s="59"/>
      <c r="I155" s="60"/>
    </row>
    <row r="156" spans="1:12" ht="15">
      <c r="A156" s="32"/>
      <c r="B156" s="45" t="s">
        <v>220</v>
      </c>
      <c r="C156" s="46"/>
      <c r="D156" s="47">
        <f>+D10+D83</f>
        <v>20734678</v>
      </c>
      <c r="E156" s="47">
        <f t="shared" ref="E156:I156" si="33">+E10+E83</f>
        <v>430017.74999999994</v>
      </c>
      <c r="F156" s="47">
        <f t="shared" si="33"/>
        <v>21164695.75</v>
      </c>
      <c r="G156" s="47">
        <f t="shared" si="33"/>
        <v>12062687.619999999</v>
      </c>
      <c r="H156" s="47">
        <f>+H10+H83</f>
        <v>12024350.939999999</v>
      </c>
      <c r="I156" s="47">
        <f t="shared" si="33"/>
        <v>9102008.129999999</v>
      </c>
    </row>
    <row r="157" spans="1:12">
      <c r="G157" s="52"/>
    </row>
    <row r="158" spans="1:12" s="278" customFormat="1">
      <c r="D158" s="289">
        <v>19407224</v>
      </c>
      <c r="E158" s="289">
        <v>1759873.9100000001</v>
      </c>
      <c r="F158" s="289">
        <v>21167097.91</v>
      </c>
      <c r="G158" s="289">
        <v>9620400.7199999988</v>
      </c>
      <c r="H158" s="289">
        <v>9544959.4800000004</v>
      </c>
      <c r="I158" s="289">
        <v>11546697.189999999</v>
      </c>
    </row>
    <row r="159" spans="1:12" s="278" customFormat="1"/>
    <row r="160" spans="1:12" s="278" customFormat="1">
      <c r="D160" s="279">
        <f>D158-D156</f>
        <v>-1327454</v>
      </c>
      <c r="E160" s="279">
        <f t="shared" ref="E160:I160" si="34">E158-E156</f>
        <v>1329856.1600000001</v>
      </c>
      <c r="F160" s="279">
        <f t="shared" si="34"/>
        <v>2402.160000000149</v>
      </c>
      <c r="G160" s="279">
        <f t="shared" si="34"/>
        <v>-2442286.9000000004</v>
      </c>
      <c r="H160" s="279">
        <f t="shared" si="34"/>
        <v>-2479391.459999999</v>
      </c>
      <c r="I160" s="279">
        <f t="shared" si="34"/>
        <v>2444689.0600000005</v>
      </c>
    </row>
    <row r="163" spans="5:5">
      <c r="E163" s="52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  <rowBreaks count="2" manualBreakCount="2">
    <brk id="62" min="1" max="8" man="1"/>
    <brk id="121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topLeftCell="B1" zoomScaleNormal="100" zoomScaleSheetLayoutView="130" workbookViewId="0">
      <selection activeCell="F49" sqref="F49"/>
    </sheetView>
  </sheetViews>
  <sheetFormatPr baseColWidth="10" defaultColWidth="12.5703125" defaultRowHeight="15"/>
  <cols>
    <col min="1" max="1" width="5" style="109" customWidth="1"/>
    <col min="2" max="2" width="52" style="109" customWidth="1"/>
    <col min="3" max="3" width="19.140625" style="109" customWidth="1"/>
    <col min="4" max="4" width="19" style="109" customWidth="1"/>
    <col min="5" max="5" width="18.85546875" style="109" customWidth="1"/>
    <col min="6" max="6" width="19.5703125" style="109" customWidth="1"/>
    <col min="7" max="7" width="19.85546875" style="109" customWidth="1"/>
    <col min="8" max="8" width="20.28515625" style="109" customWidth="1"/>
    <col min="9" max="9" width="1.5703125" style="109" customWidth="1"/>
    <col min="10" max="10" width="8.28515625" style="109" customWidth="1"/>
    <col min="11" max="11" width="12.5703125" style="236" customWidth="1"/>
    <col min="12" max="12" width="2.7109375" style="236" customWidth="1"/>
    <col min="13" max="13" width="12.5703125" style="236" customWidth="1"/>
    <col min="14" max="14" width="4.42578125" style="236" customWidth="1"/>
    <col min="15" max="15" width="12.5703125" style="236" customWidth="1"/>
    <col min="16" max="16" width="5.28515625" style="236" customWidth="1"/>
    <col min="17" max="17" width="12.5703125" style="236"/>
    <col min="18" max="18" width="3.5703125" style="236" customWidth="1"/>
    <col min="19" max="19" width="12.5703125" style="236"/>
    <col min="20" max="16384" width="12.5703125" style="109"/>
  </cols>
  <sheetData>
    <row r="1" spans="2:22" ht="15.75" thickBot="1"/>
    <row r="2" spans="2:22" s="130" customFormat="1">
      <c r="B2" s="452" t="s">
        <v>524</v>
      </c>
      <c r="C2" s="453"/>
      <c r="D2" s="453"/>
      <c r="E2" s="453"/>
      <c r="F2" s="453"/>
      <c r="G2" s="453"/>
      <c r="H2" s="454"/>
      <c r="K2" s="290"/>
      <c r="L2" s="290"/>
      <c r="M2" s="290"/>
      <c r="N2" s="290"/>
      <c r="O2" s="290"/>
      <c r="P2" s="290"/>
      <c r="Q2" s="290"/>
      <c r="R2" s="290"/>
      <c r="S2" s="290"/>
    </row>
    <row r="3" spans="2:22" s="130" customFormat="1">
      <c r="B3" s="455" t="s">
        <v>469</v>
      </c>
      <c r="C3" s="431"/>
      <c r="D3" s="431"/>
      <c r="E3" s="431"/>
      <c r="F3" s="431"/>
      <c r="G3" s="431"/>
      <c r="H3" s="456"/>
      <c r="K3" s="290"/>
      <c r="L3" s="290"/>
      <c r="M3" s="290"/>
      <c r="N3" s="290"/>
      <c r="O3" s="290"/>
      <c r="P3" s="290"/>
      <c r="Q3" s="290"/>
      <c r="R3" s="290"/>
      <c r="S3" s="290"/>
    </row>
    <row r="4" spans="2:22" s="130" customFormat="1">
      <c r="B4" s="457" t="s">
        <v>470</v>
      </c>
      <c r="C4" s="434"/>
      <c r="D4" s="434"/>
      <c r="E4" s="434"/>
      <c r="F4" s="434"/>
      <c r="G4" s="434"/>
      <c r="H4" s="458"/>
      <c r="K4" s="290"/>
      <c r="L4" s="290"/>
      <c r="M4" s="290"/>
      <c r="N4" s="290"/>
      <c r="O4" s="290"/>
      <c r="P4" s="290"/>
      <c r="Q4" s="290"/>
      <c r="R4" s="290"/>
      <c r="S4" s="290"/>
    </row>
    <row r="5" spans="2:22" s="130" customFormat="1">
      <c r="B5" s="457" t="s">
        <v>540</v>
      </c>
      <c r="C5" s="434"/>
      <c r="D5" s="434"/>
      <c r="E5" s="434"/>
      <c r="F5" s="434"/>
      <c r="G5" s="434"/>
      <c r="H5" s="458"/>
      <c r="K5" s="290"/>
      <c r="L5" s="290"/>
      <c r="M5" s="290"/>
      <c r="N5" s="290"/>
      <c r="O5" s="290"/>
      <c r="P5" s="290"/>
      <c r="Q5" s="290"/>
      <c r="R5" s="290"/>
      <c r="S5" s="290"/>
    </row>
    <row r="6" spans="2:22" s="130" customFormat="1" ht="15.75" thickBot="1">
      <c r="B6" s="459" t="s">
        <v>4</v>
      </c>
      <c r="C6" s="460"/>
      <c r="D6" s="460"/>
      <c r="E6" s="460"/>
      <c r="F6" s="460"/>
      <c r="G6" s="460"/>
      <c r="H6" s="461"/>
      <c r="K6" s="290"/>
      <c r="L6" s="290"/>
      <c r="M6" s="290"/>
      <c r="N6" s="290"/>
      <c r="O6" s="290"/>
      <c r="P6" s="290"/>
      <c r="Q6" s="290"/>
      <c r="R6" s="290"/>
      <c r="S6" s="290"/>
    </row>
    <row r="7" spans="2:22" s="130" customFormat="1" ht="7.5" customHeight="1" thickBot="1">
      <c r="B7" s="128"/>
      <c r="C7" s="128"/>
      <c r="D7" s="128"/>
      <c r="E7" s="128"/>
      <c r="F7" s="128"/>
      <c r="G7" s="128"/>
      <c r="H7" s="128"/>
      <c r="K7" s="290"/>
      <c r="L7" s="290"/>
      <c r="M7" s="290"/>
      <c r="N7" s="290"/>
      <c r="O7" s="290"/>
      <c r="P7" s="290"/>
      <c r="Q7" s="290"/>
      <c r="R7" s="290"/>
      <c r="S7" s="290"/>
    </row>
    <row r="8" spans="2:22" s="130" customFormat="1" ht="15.75" thickBot="1">
      <c r="B8" s="449" t="s">
        <v>128</v>
      </c>
      <c r="C8" s="451" t="s">
        <v>455</v>
      </c>
      <c r="D8" s="451"/>
      <c r="E8" s="451"/>
      <c r="F8" s="451"/>
      <c r="G8" s="451"/>
      <c r="H8" s="449" t="s">
        <v>149</v>
      </c>
      <c r="K8" s="290"/>
      <c r="L8" s="290"/>
      <c r="M8" s="290"/>
      <c r="N8" s="290"/>
      <c r="O8" s="290"/>
      <c r="P8" s="290"/>
      <c r="Q8" s="290"/>
      <c r="R8" s="290"/>
      <c r="S8" s="290"/>
    </row>
    <row r="9" spans="2:22" s="130" customFormat="1" ht="30.75" thickBot="1">
      <c r="B9" s="450"/>
      <c r="C9" s="157" t="s">
        <v>150</v>
      </c>
      <c r="D9" s="158" t="s">
        <v>151</v>
      </c>
      <c r="E9" s="157" t="s">
        <v>152</v>
      </c>
      <c r="F9" s="157" t="s">
        <v>153</v>
      </c>
      <c r="G9" s="157" t="s">
        <v>154</v>
      </c>
      <c r="H9" s="450"/>
      <c r="K9" s="290"/>
      <c r="L9" s="290"/>
      <c r="M9" s="290"/>
      <c r="N9" s="290"/>
      <c r="O9" s="290"/>
      <c r="P9" s="290"/>
      <c r="Q9" s="290"/>
      <c r="R9" s="290"/>
      <c r="S9" s="290"/>
    </row>
    <row r="10" spans="2:22" s="96" customFormat="1">
      <c r="B10" s="95" t="s">
        <v>456</v>
      </c>
      <c r="C10" s="283">
        <f>SUM(C12:C17)</f>
        <v>11017339</v>
      </c>
      <c r="D10" s="283">
        <f t="shared" ref="D10:E10" si="0">SUM(D12:D17)</f>
        <v>424752.18999999989</v>
      </c>
      <c r="E10" s="283">
        <f t="shared" si="0"/>
        <v>11442091.189999999</v>
      </c>
      <c r="F10" s="283">
        <f>SUM(F12:F17)</f>
        <v>6868101.1000000006</v>
      </c>
      <c r="G10" s="283">
        <f>SUM(G12:G17)</f>
        <v>6833701.0900000008</v>
      </c>
      <c r="H10" s="283">
        <f>SUM(H12:H17)</f>
        <v>4573990.09</v>
      </c>
      <c r="J10" s="281"/>
      <c r="K10" s="290"/>
      <c r="L10" s="290"/>
      <c r="M10" s="290" t="s">
        <v>531</v>
      </c>
      <c r="N10" s="290"/>
      <c r="O10" s="290"/>
      <c r="P10" s="290"/>
      <c r="Q10" s="290"/>
      <c r="R10" s="290"/>
      <c r="S10" s="290"/>
      <c r="T10" s="282"/>
      <c r="U10" s="282"/>
      <c r="V10" s="282"/>
    </row>
    <row r="11" spans="2:22" s="96" customFormat="1" ht="5.25" customHeight="1">
      <c r="B11" s="95"/>
      <c r="C11" s="283"/>
      <c r="D11" s="283"/>
      <c r="E11" s="283"/>
      <c r="F11" s="283"/>
      <c r="G11" s="283"/>
      <c r="H11" s="283"/>
      <c r="J11" s="281"/>
      <c r="K11" s="290"/>
      <c r="L11" s="290"/>
      <c r="M11" s="290"/>
      <c r="N11" s="290"/>
      <c r="O11" s="290"/>
      <c r="P11" s="290"/>
      <c r="Q11" s="290"/>
      <c r="R11" s="290"/>
      <c r="S11" s="290"/>
      <c r="T11" s="282"/>
      <c r="U11" s="282"/>
      <c r="V11" s="282"/>
    </row>
    <row r="12" spans="2:22" s="96" customFormat="1">
      <c r="B12" s="235" t="s">
        <v>525</v>
      </c>
      <c r="C12" s="97">
        <v>74920</v>
      </c>
      <c r="D12" s="97">
        <v>310717.34999999998</v>
      </c>
      <c r="E12" s="97">
        <f>C12+D12</f>
        <v>385637.35</v>
      </c>
      <c r="F12" s="318">
        <v>359550.77</v>
      </c>
      <c r="G12" s="97">
        <v>359550.77</v>
      </c>
      <c r="H12" s="97">
        <f>E12-F12</f>
        <v>26086.579999999958</v>
      </c>
      <c r="I12" s="98"/>
      <c r="J12" s="282"/>
      <c r="K12" s="290">
        <f>F12*100/$F$10</f>
        <v>5.2350826635327188</v>
      </c>
      <c r="L12" s="290"/>
      <c r="M12" s="291">
        <v>13832.99</v>
      </c>
      <c r="N12" s="290"/>
      <c r="O12" s="291">
        <f>F12-M12</f>
        <v>345717.78</v>
      </c>
      <c r="P12" s="290"/>
      <c r="Q12" s="290"/>
      <c r="R12" s="290"/>
      <c r="S12" s="290"/>
      <c r="T12" s="282"/>
      <c r="U12" s="282"/>
      <c r="V12" s="282"/>
    </row>
    <row r="13" spans="2:22" s="96" customFormat="1">
      <c r="B13" s="235" t="s">
        <v>526</v>
      </c>
      <c r="C13" s="97">
        <v>7371892</v>
      </c>
      <c r="D13" s="97">
        <v>-342361.19</v>
      </c>
      <c r="E13" s="97">
        <f t="shared" ref="E13:E17" si="1">C13+D13</f>
        <v>7029530.8099999996</v>
      </c>
      <c r="F13" s="97">
        <v>5596245.8899999997</v>
      </c>
      <c r="G13" s="97">
        <v>5561845.8799999999</v>
      </c>
      <c r="H13" s="97">
        <f t="shared" ref="H13:H17" si="2">E13-F13</f>
        <v>1433284.92</v>
      </c>
      <c r="I13" s="98"/>
      <c r="J13" s="282"/>
      <c r="K13" s="290">
        <f t="shared" ref="K13:K17" si="3">F13*100/$F$10</f>
        <v>81.481705183402141</v>
      </c>
      <c r="L13" s="290"/>
      <c r="M13" s="291">
        <v>17584.63</v>
      </c>
      <c r="N13" s="290"/>
      <c r="O13" s="291">
        <f t="shared" ref="O13:O17" si="4">F13-M13</f>
        <v>5578661.2599999998</v>
      </c>
      <c r="P13" s="290"/>
      <c r="Q13" s="290"/>
      <c r="R13" s="290"/>
      <c r="S13" s="290"/>
      <c r="T13" s="282"/>
      <c r="U13" s="282"/>
      <c r="V13" s="282"/>
    </row>
    <row r="14" spans="2:22" s="96" customFormat="1">
      <c r="B14" s="235" t="s">
        <v>527</v>
      </c>
      <c r="C14" s="97">
        <v>3304447</v>
      </c>
      <c r="D14" s="97">
        <v>361834.73</v>
      </c>
      <c r="E14" s="97">
        <f t="shared" si="1"/>
        <v>3666281.73</v>
      </c>
      <c r="F14" s="97">
        <v>552044.72</v>
      </c>
      <c r="G14" s="97">
        <v>552044.72</v>
      </c>
      <c r="H14" s="97">
        <f t="shared" si="2"/>
        <v>3114237.01</v>
      </c>
      <c r="I14" s="98"/>
      <c r="J14" s="282"/>
      <c r="K14" s="290">
        <f t="shared" si="3"/>
        <v>8.0378071312898989</v>
      </c>
      <c r="L14" s="290"/>
      <c r="M14" s="291">
        <v>144064.66</v>
      </c>
      <c r="N14" s="290"/>
      <c r="O14" s="291">
        <f t="shared" si="4"/>
        <v>407980.05999999994</v>
      </c>
      <c r="P14" s="290"/>
      <c r="Q14" s="290"/>
      <c r="R14" s="290"/>
      <c r="S14" s="290"/>
      <c r="T14" s="282"/>
      <c r="U14" s="282"/>
      <c r="V14" s="282"/>
    </row>
    <row r="15" spans="2:22" s="96" customFormat="1">
      <c r="B15" s="235" t="s">
        <v>528</v>
      </c>
      <c r="C15" s="97">
        <v>11080</v>
      </c>
      <c r="D15" s="97">
        <v>-2601.09</v>
      </c>
      <c r="E15" s="97">
        <f t="shared" si="1"/>
        <v>8478.91</v>
      </c>
      <c r="F15" s="97">
        <v>8478.91</v>
      </c>
      <c r="G15" s="97">
        <v>8478.91</v>
      </c>
      <c r="H15" s="97">
        <f t="shared" si="2"/>
        <v>0</v>
      </c>
      <c r="I15" s="98"/>
      <c r="J15" s="282"/>
      <c r="K15" s="290">
        <f t="shared" si="3"/>
        <v>0.12345348265184972</v>
      </c>
      <c r="L15" s="290"/>
      <c r="M15" s="291">
        <v>4971.8599999999997</v>
      </c>
      <c r="N15" s="290"/>
      <c r="O15" s="291">
        <f t="shared" si="4"/>
        <v>3507.05</v>
      </c>
      <c r="P15" s="290"/>
      <c r="Q15" s="290"/>
      <c r="R15" s="290"/>
      <c r="S15" s="290"/>
      <c r="T15" s="282"/>
      <c r="U15" s="282"/>
      <c r="V15" s="282"/>
    </row>
    <row r="16" spans="2:22" s="99" customFormat="1">
      <c r="B16" s="235" t="s">
        <v>530</v>
      </c>
      <c r="C16" s="97">
        <v>189000</v>
      </c>
      <c r="D16" s="97">
        <v>93693.34</v>
      </c>
      <c r="E16" s="97">
        <f>C16+D16</f>
        <v>282693.33999999997</v>
      </c>
      <c r="F16" s="97">
        <v>282693.33</v>
      </c>
      <c r="G16" s="97">
        <v>282693.33</v>
      </c>
      <c r="H16" s="97">
        <f t="shared" si="2"/>
        <v>9.9999999511055648E-3</v>
      </c>
      <c r="K16" s="290">
        <f t="shared" si="3"/>
        <v>4.1160333239707256</v>
      </c>
      <c r="L16" s="292"/>
      <c r="M16" s="291">
        <v>11448.32</v>
      </c>
      <c r="N16" s="292"/>
      <c r="O16" s="291">
        <f t="shared" si="4"/>
        <v>271245.01</v>
      </c>
      <c r="P16" s="292"/>
      <c r="Q16" s="292"/>
      <c r="R16" s="292"/>
      <c r="S16" s="292"/>
    </row>
    <row r="17" spans="2:19" s="99" customFormat="1">
      <c r="B17" s="235" t="s">
        <v>529</v>
      </c>
      <c r="C17" s="97">
        <v>66000</v>
      </c>
      <c r="D17" s="97">
        <v>3469.05</v>
      </c>
      <c r="E17" s="97">
        <f t="shared" si="1"/>
        <v>69469.05</v>
      </c>
      <c r="F17" s="97">
        <v>69087.48</v>
      </c>
      <c r="G17" s="97">
        <v>69087.48</v>
      </c>
      <c r="H17" s="97">
        <f t="shared" si="2"/>
        <v>381.57000000000698</v>
      </c>
      <c r="K17" s="290">
        <f t="shared" si="3"/>
        <v>1.0059182151526569</v>
      </c>
      <c r="L17" s="292"/>
      <c r="M17" s="291">
        <v>9681.73</v>
      </c>
      <c r="N17" s="292"/>
      <c r="O17" s="291">
        <f t="shared" si="4"/>
        <v>59405.75</v>
      </c>
      <c r="P17" s="292"/>
      <c r="Q17" s="292"/>
      <c r="R17" s="292"/>
      <c r="S17" s="292"/>
    </row>
    <row r="18" spans="2:19" s="99" customFormat="1">
      <c r="B18" s="163"/>
      <c r="C18" s="97"/>
      <c r="D18" s="97"/>
      <c r="E18" s="97"/>
      <c r="F18" s="97"/>
      <c r="G18" s="97"/>
      <c r="H18" s="97"/>
      <c r="K18" s="292">
        <f>SUM(K12:K17)</f>
        <v>100</v>
      </c>
      <c r="L18" s="292"/>
      <c r="M18" s="293"/>
      <c r="N18" s="292"/>
      <c r="O18" s="292"/>
      <c r="P18" s="292"/>
      <c r="Q18" s="292"/>
      <c r="R18" s="292"/>
      <c r="S18" s="292"/>
    </row>
    <row r="19" spans="2:19" s="99" customFormat="1" ht="15" hidden="1" customHeight="1">
      <c r="B19" s="163"/>
      <c r="C19" s="97"/>
      <c r="D19" s="284">
        <v>-3708542.51</v>
      </c>
      <c r="E19" s="284"/>
      <c r="F19" s="284">
        <v>6146534.29</v>
      </c>
      <c r="G19" s="284">
        <v>6146225.79</v>
      </c>
      <c r="H19" s="97"/>
      <c r="K19" s="292"/>
      <c r="L19" s="292"/>
      <c r="M19" s="292"/>
      <c r="N19" s="292"/>
      <c r="O19" s="292"/>
      <c r="P19" s="292"/>
      <c r="Q19" s="292"/>
      <c r="R19" s="292"/>
      <c r="S19" s="292"/>
    </row>
    <row r="20" spans="2:19" s="99" customFormat="1">
      <c r="B20" s="100"/>
      <c r="C20" s="283"/>
      <c r="D20" s="283"/>
      <c r="E20" s="283"/>
      <c r="F20" s="283"/>
      <c r="G20" s="283"/>
      <c r="H20" s="283"/>
      <c r="K20" s="292"/>
      <c r="L20" s="292"/>
      <c r="M20" s="292"/>
      <c r="N20" s="292"/>
      <c r="O20" s="292"/>
      <c r="P20" s="292"/>
      <c r="Q20" s="292"/>
      <c r="R20" s="292"/>
      <c r="S20" s="292"/>
    </row>
    <row r="21" spans="2:19" s="104" customFormat="1">
      <c r="B21" s="101" t="s">
        <v>471</v>
      </c>
      <c r="C21" s="102">
        <f>SUM(C22:C27)</f>
        <v>9717339</v>
      </c>
      <c r="D21" s="102">
        <f>SUM(D22:D27)</f>
        <v>5265.5599999999831</v>
      </c>
      <c r="E21" s="102">
        <f>SUM(E22:E27)</f>
        <v>9722604.5599999968</v>
      </c>
      <c r="F21" s="102">
        <f>SUM(F22:F27)</f>
        <v>5194586.5200000005</v>
      </c>
      <c r="G21" s="102">
        <f>SUM(G22:G27)</f>
        <v>5190649.8500000006</v>
      </c>
      <c r="H21" s="102">
        <f t="shared" ref="H21:H28" si="5">E21-F21</f>
        <v>4528018.0399999963</v>
      </c>
      <c r="I21" s="103"/>
      <c r="K21" s="294"/>
      <c r="L21" s="294"/>
      <c r="M21" s="294" t="s">
        <v>532</v>
      </c>
      <c r="N21" s="294"/>
      <c r="O21" s="294"/>
      <c r="P21" s="294"/>
      <c r="Q21" s="294" t="s">
        <v>533</v>
      </c>
      <c r="R21" s="294"/>
      <c r="S21" s="294"/>
    </row>
    <row r="22" spans="2:19" s="106" customFormat="1">
      <c r="B22" s="235" t="s">
        <v>525</v>
      </c>
      <c r="C22" s="105"/>
      <c r="D22" s="105">
        <v>88549.7</v>
      </c>
      <c r="E22" s="105">
        <f>C22+D22</f>
        <v>88549.7</v>
      </c>
      <c r="F22" s="105">
        <v>88549.7</v>
      </c>
      <c r="G22" s="105">
        <v>88549.7</v>
      </c>
      <c r="H22" s="105">
        <f t="shared" si="5"/>
        <v>0</v>
      </c>
      <c r="I22" s="98"/>
      <c r="K22" s="295">
        <f>F22*100/$F$21</f>
        <v>1.7046534822178685</v>
      </c>
      <c r="L22" s="295"/>
      <c r="M22" s="295">
        <v>16252.18</v>
      </c>
      <c r="N22" s="295"/>
      <c r="O22" s="296">
        <f>O12-M22</f>
        <v>329465.60000000003</v>
      </c>
      <c r="P22" s="295"/>
      <c r="Q22" s="295">
        <v>173.83</v>
      </c>
      <c r="R22" s="295"/>
      <c r="S22" s="296">
        <f>O22-Q22</f>
        <v>329291.77</v>
      </c>
    </row>
    <row r="23" spans="2:19" s="106" customFormat="1">
      <c r="B23" s="235" t="s">
        <v>526</v>
      </c>
      <c r="C23" s="105">
        <v>9717339</v>
      </c>
      <c r="D23" s="105">
        <v>-245072.21</v>
      </c>
      <c r="E23" s="105">
        <f t="shared" ref="E23:E27" si="6">C23+D23</f>
        <v>9472266.7899999991</v>
      </c>
      <c r="F23" s="105">
        <v>4947047.45</v>
      </c>
      <c r="G23" s="105">
        <v>4943305.83</v>
      </c>
      <c r="H23" s="105">
        <f t="shared" si="5"/>
        <v>4525219.3399999989</v>
      </c>
      <c r="I23" s="98"/>
      <c r="K23" s="295">
        <f t="shared" ref="K23:K27" si="7">F23*100/$F$21</f>
        <v>95.234672306507264</v>
      </c>
      <c r="L23" s="295"/>
      <c r="M23" s="295">
        <v>16252.18</v>
      </c>
      <c r="N23" s="295"/>
      <c r="O23" s="296">
        <f t="shared" ref="O23:O28" si="8">O13-M23</f>
        <v>5562409.0800000001</v>
      </c>
      <c r="P23" s="295"/>
      <c r="Q23" s="295">
        <v>173.83</v>
      </c>
      <c r="R23" s="295"/>
      <c r="S23" s="296">
        <f t="shared" ref="S23:S27" si="9">O23-Q23</f>
        <v>5562235.25</v>
      </c>
    </row>
    <row r="24" spans="2:19" s="106" customFormat="1">
      <c r="B24" s="235" t="s">
        <v>527</v>
      </c>
      <c r="C24" s="105"/>
      <c r="D24" s="105">
        <v>106349.79</v>
      </c>
      <c r="E24" s="105">
        <f t="shared" si="6"/>
        <v>106349.79</v>
      </c>
      <c r="F24" s="105">
        <v>103551.09</v>
      </c>
      <c r="G24" s="105">
        <v>103551.09</v>
      </c>
      <c r="H24" s="105">
        <f t="shared" si="5"/>
        <v>2798.6999999999971</v>
      </c>
      <c r="K24" s="295">
        <f t="shared" si="7"/>
        <v>1.9934423962583261</v>
      </c>
      <c r="L24" s="295"/>
      <c r="M24" s="295">
        <v>16252.18</v>
      </c>
      <c r="N24" s="295"/>
      <c r="O24" s="296">
        <f t="shared" si="8"/>
        <v>391727.87999999995</v>
      </c>
      <c r="P24" s="295"/>
      <c r="Q24" s="295">
        <v>173.83</v>
      </c>
      <c r="R24" s="295"/>
      <c r="S24" s="296">
        <f t="shared" si="9"/>
        <v>391554.04999999993</v>
      </c>
    </row>
    <row r="25" spans="2:19" s="106" customFormat="1">
      <c r="B25" s="235" t="s">
        <v>528</v>
      </c>
      <c r="C25" s="105"/>
      <c r="D25" s="105">
        <v>1748</v>
      </c>
      <c r="E25" s="105">
        <f t="shared" si="6"/>
        <v>1748</v>
      </c>
      <c r="F25" s="105">
        <v>1748</v>
      </c>
      <c r="G25" s="105">
        <v>1748</v>
      </c>
      <c r="H25" s="105">
        <f t="shared" si="5"/>
        <v>0</v>
      </c>
      <c r="K25" s="295">
        <f t="shared" si="7"/>
        <v>3.3650416510917984E-2</v>
      </c>
      <c r="L25" s="295"/>
      <c r="M25" s="295">
        <v>16252.18</v>
      </c>
      <c r="N25" s="295"/>
      <c r="O25" s="296">
        <f t="shared" si="8"/>
        <v>-12745.130000000001</v>
      </c>
      <c r="P25" s="295"/>
      <c r="Q25" s="295">
        <v>173.83</v>
      </c>
      <c r="R25" s="295"/>
      <c r="S25" s="296">
        <f t="shared" si="9"/>
        <v>-12918.960000000001</v>
      </c>
    </row>
    <row r="26" spans="2:19" s="106" customFormat="1">
      <c r="B26" s="235" t="s">
        <v>530</v>
      </c>
      <c r="C26" s="105"/>
      <c r="D26" s="105">
        <v>53690.28</v>
      </c>
      <c r="E26" s="105">
        <f t="shared" si="6"/>
        <v>53690.28</v>
      </c>
      <c r="F26" s="105">
        <v>53690.28</v>
      </c>
      <c r="G26" s="105">
        <v>53495.23</v>
      </c>
      <c r="H26" s="105">
        <f t="shared" si="5"/>
        <v>0</v>
      </c>
      <c r="K26" s="295">
        <f t="shared" si="7"/>
        <v>1.0335813985056119</v>
      </c>
      <c r="L26" s="295"/>
      <c r="M26" s="295">
        <v>16252.18</v>
      </c>
      <c r="N26" s="295"/>
      <c r="O26" s="296">
        <f t="shared" si="8"/>
        <v>254992.83000000002</v>
      </c>
      <c r="P26" s="295"/>
      <c r="Q26" s="295">
        <v>173.84</v>
      </c>
      <c r="R26" s="295"/>
      <c r="S26" s="296">
        <f t="shared" si="9"/>
        <v>254818.99000000002</v>
      </c>
    </row>
    <row r="27" spans="2:19" s="106" customFormat="1">
      <c r="B27" s="235" t="s">
        <v>529</v>
      </c>
      <c r="C27" s="105"/>
      <c r="D27" s="105">
        <v>0</v>
      </c>
      <c r="E27" s="105">
        <f t="shared" si="6"/>
        <v>0</v>
      </c>
      <c r="F27" s="105">
        <v>0</v>
      </c>
      <c r="G27" s="105">
        <v>0</v>
      </c>
      <c r="H27" s="105">
        <f t="shared" si="5"/>
        <v>0</v>
      </c>
      <c r="K27" s="295">
        <f t="shared" si="7"/>
        <v>0</v>
      </c>
      <c r="L27" s="295"/>
      <c r="M27" s="295">
        <v>16252.18</v>
      </c>
      <c r="N27" s="295"/>
      <c r="O27" s="296">
        <f t="shared" si="8"/>
        <v>43153.57</v>
      </c>
      <c r="P27" s="295"/>
      <c r="Q27" s="295">
        <v>173.84</v>
      </c>
      <c r="R27" s="295"/>
      <c r="S27" s="296">
        <f t="shared" si="9"/>
        <v>42979.73</v>
      </c>
    </row>
    <row r="28" spans="2:19" s="106" customFormat="1" hidden="1">
      <c r="B28" s="163"/>
      <c r="C28" s="105"/>
      <c r="D28" s="285">
        <v>592507.97</v>
      </c>
      <c r="E28" s="285"/>
      <c r="F28" s="285">
        <v>9708823.3200000003</v>
      </c>
      <c r="G28" s="285">
        <v>9622713.1699999999</v>
      </c>
      <c r="H28" s="105">
        <f t="shared" si="5"/>
        <v>-9708823.3200000003</v>
      </c>
      <c r="K28" s="295">
        <f t="shared" ref="K28" si="10">F28*100/$F$21</f>
        <v>186.90271656116334</v>
      </c>
      <c r="L28" s="295"/>
      <c r="M28" s="295"/>
      <c r="N28" s="295"/>
      <c r="O28" s="296">
        <f t="shared" si="8"/>
        <v>0</v>
      </c>
      <c r="P28" s="295"/>
      <c r="Q28" s="295"/>
      <c r="R28" s="295"/>
      <c r="S28" s="295"/>
    </row>
    <row r="29" spans="2:19" s="106" customFormat="1" ht="15.75" thickBot="1">
      <c r="B29" s="163"/>
      <c r="C29" s="105"/>
      <c r="D29" s="105"/>
      <c r="E29" s="105"/>
      <c r="F29" s="105"/>
      <c r="G29" s="105"/>
      <c r="H29" s="105"/>
      <c r="K29" s="295"/>
      <c r="L29" s="295"/>
      <c r="M29" s="295">
        <f>SUM(M22:M28)</f>
        <v>97513.079999999987</v>
      </c>
      <c r="N29" s="295"/>
      <c r="O29" s="296"/>
      <c r="P29" s="295"/>
      <c r="Q29" s="295">
        <f>SUM(Q22:Q28)</f>
        <v>1043</v>
      </c>
      <c r="R29" s="295"/>
      <c r="S29" s="295"/>
    </row>
    <row r="30" spans="2:19" ht="15.75" thickBot="1">
      <c r="B30" s="107" t="s">
        <v>472</v>
      </c>
      <c r="C30" s="108">
        <f>C10+C21</f>
        <v>20734678</v>
      </c>
      <c r="D30" s="108">
        <f t="shared" ref="D30:F30" si="11">D10+D21</f>
        <v>430017.74999999988</v>
      </c>
      <c r="E30" s="108">
        <f t="shared" si="11"/>
        <v>21164695.749999996</v>
      </c>
      <c r="F30" s="108">
        <f t="shared" si="11"/>
        <v>12062687.620000001</v>
      </c>
      <c r="G30" s="108">
        <f>G10+G21</f>
        <v>12024350.940000001</v>
      </c>
      <c r="H30" s="108">
        <f>H10+H21</f>
        <v>9102008.1299999952</v>
      </c>
      <c r="K30" s="236">
        <f>SUM(K22:K27)</f>
        <v>100</v>
      </c>
    </row>
    <row r="31" spans="2:19" hidden="1">
      <c r="C31" s="110">
        <v>9110631</v>
      </c>
      <c r="D31" s="110">
        <v>892597.0199999999</v>
      </c>
      <c r="E31" s="110">
        <v>10003228.02</v>
      </c>
      <c r="F31" s="110">
        <v>9708823.3200000003</v>
      </c>
      <c r="G31" s="110">
        <v>9428930.709999999</v>
      </c>
      <c r="H31" s="110">
        <v>294404.7</v>
      </c>
    </row>
    <row r="32" spans="2:19" hidden="1">
      <c r="C32" s="110"/>
      <c r="D32" s="110"/>
      <c r="E32" s="110"/>
      <c r="F32" s="110"/>
      <c r="G32" s="110"/>
      <c r="H32" s="110"/>
    </row>
    <row r="33" spans="3:9" hidden="1">
      <c r="C33" s="110">
        <v>19221262</v>
      </c>
      <c r="D33" s="110">
        <v>-3086034.44</v>
      </c>
      <c r="E33" s="110">
        <v>16135227.559999999</v>
      </c>
      <c r="F33" s="110">
        <v>15855357.609999999</v>
      </c>
      <c r="G33" s="110">
        <v>15575156.5</v>
      </c>
      <c r="H33" s="110">
        <v>279869.95</v>
      </c>
    </row>
    <row r="34" spans="3:9" hidden="1">
      <c r="C34" s="110"/>
      <c r="D34" s="110"/>
      <c r="E34" s="110"/>
      <c r="F34" s="110"/>
      <c r="G34" s="110"/>
      <c r="H34" s="110"/>
    </row>
    <row r="35" spans="3:9" hidden="1">
      <c r="C35" s="288">
        <f>C10+C21</f>
        <v>20734678</v>
      </c>
      <c r="D35" s="288">
        <f t="shared" ref="D35:H35" si="12">D10+D21</f>
        <v>430017.74999999988</v>
      </c>
      <c r="E35" s="288">
        <f t="shared" si="12"/>
        <v>21164695.749999996</v>
      </c>
      <c r="F35" s="288">
        <f t="shared" si="12"/>
        <v>12062687.620000001</v>
      </c>
      <c r="G35" s="288">
        <f t="shared" si="12"/>
        <v>12024350.940000001</v>
      </c>
      <c r="H35" s="288">
        <f t="shared" si="12"/>
        <v>9102008.1299999952</v>
      </c>
    </row>
    <row r="36" spans="3:9" hidden="1">
      <c r="C36" s="236"/>
      <c r="D36" s="236"/>
      <c r="E36" s="236"/>
      <c r="F36" s="236"/>
    </row>
    <row r="37" spans="3:9" hidden="1">
      <c r="C37" s="288">
        <f>C33-C35</f>
        <v>-1513416</v>
      </c>
      <c r="D37" s="288">
        <f t="shared" ref="D37:H37" si="13">D33-D35</f>
        <v>-3516052.19</v>
      </c>
      <c r="E37" s="288">
        <f t="shared" si="13"/>
        <v>-5029468.1899999976</v>
      </c>
      <c r="F37" s="288">
        <f t="shared" si="13"/>
        <v>3792669.9899999984</v>
      </c>
      <c r="G37" s="288">
        <f t="shared" si="13"/>
        <v>3550805.5599999987</v>
      </c>
      <c r="H37" s="288">
        <f t="shared" si="13"/>
        <v>-8822138.179999996</v>
      </c>
    </row>
    <row r="38" spans="3:9" hidden="1">
      <c r="C38" s="237">
        <f>C37-C10</f>
        <v>-12530755</v>
      </c>
      <c r="D38" s="238">
        <f>C38/6</f>
        <v>-2088459.1666666667</v>
      </c>
      <c r="E38" s="236"/>
      <c r="F38" s="236"/>
    </row>
    <row r="39" spans="3:9" hidden="1">
      <c r="C39" s="236"/>
      <c r="D39" s="236"/>
      <c r="E39" s="236"/>
      <c r="F39" s="236"/>
    </row>
    <row r="40" spans="3:9" hidden="1">
      <c r="C40" s="236"/>
      <c r="D40" s="236"/>
      <c r="E40" s="236"/>
      <c r="F40" s="236"/>
    </row>
    <row r="41" spans="3:9">
      <c r="C41" s="236">
        <v>10123612</v>
      </c>
    </row>
    <row r="42" spans="3:9">
      <c r="C42" s="237">
        <v>19407224</v>
      </c>
      <c r="D42" s="237">
        <v>1759873.9100000001</v>
      </c>
      <c r="E42" s="237">
        <v>21167097.91</v>
      </c>
      <c r="F42" s="237">
        <v>9620400.7199999988</v>
      </c>
      <c r="G42" s="237">
        <v>9544959.4800000004</v>
      </c>
      <c r="H42" s="237">
        <v>11546697.189999999</v>
      </c>
      <c r="I42" s="110"/>
    </row>
    <row r="43" spans="3:9">
      <c r="C43" s="237"/>
      <c r="D43" s="237"/>
      <c r="E43" s="237">
        <f>G12+G22</f>
        <v>448100.47000000003</v>
      </c>
      <c r="F43" s="237"/>
      <c r="G43" s="237">
        <f>F30-G30</f>
        <v>38336.679999999702</v>
      </c>
      <c r="H43" s="237"/>
      <c r="I43" s="110"/>
    </row>
    <row r="44" spans="3:9">
      <c r="C44" s="237">
        <f>C42-C30</f>
        <v>-1327454</v>
      </c>
      <c r="D44" s="237">
        <f t="shared" ref="D44:H44" si="14">D42-D30</f>
        <v>1329856.1600000001</v>
      </c>
      <c r="E44" s="237">
        <f t="shared" si="14"/>
        <v>2402.1600000038743</v>
      </c>
      <c r="F44" s="237">
        <f t="shared" si="14"/>
        <v>-2442286.9000000022</v>
      </c>
      <c r="G44" s="237">
        <f t="shared" si="14"/>
        <v>-2479391.4600000009</v>
      </c>
      <c r="H44" s="237">
        <f t="shared" si="14"/>
        <v>2444689.0600000042</v>
      </c>
      <c r="I44" s="110"/>
    </row>
    <row r="45" spans="3:9">
      <c r="E45" s="237">
        <f t="shared" ref="E45:E48" si="15">G14+G24</f>
        <v>655595.80999999994</v>
      </c>
      <c r="F45" s="236"/>
      <c r="G45" s="238">
        <v>201584.19</v>
      </c>
    </row>
    <row r="46" spans="3:9">
      <c r="E46" s="237">
        <f t="shared" si="15"/>
        <v>10226.91</v>
      </c>
      <c r="F46" s="236"/>
      <c r="G46" s="238">
        <v>97513.08</v>
      </c>
    </row>
    <row r="47" spans="3:9">
      <c r="E47" s="237">
        <f t="shared" si="15"/>
        <v>336188.56</v>
      </c>
      <c r="F47" s="236"/>
      <c r="G47" s="238">
        <v>1043</v>
      </c>
    </row>
    <row r="48" spans="3:9">
      <c r="E48" s="237">
        <f t="shared" si="15"/>
        <v>69087.48</v>
      </c>
      <c r="F48" s="236"/>
      <c r="G48" s="297">
        <f>SUM(G45:G47)</f>
        <v>300140.27</v>
      </c>
    </row>
    <row r="49" spans="3:8">
      <c r="E49" s="236"/>
      <c r="F49" s="236"/>
      <c r="G49" s="236"/>
    </row>
    <row r="58" spans="3:8">
      <c r="C58" s="110"/>
      <c r="D58" s="110"/>
      <c r="E58" s="110"/>
      <c r="F58" s="110"/>
      <c r="G58" s="110"/>
      <c r="H58" s="110"/>
    </row>
    <row r="59" spans="3:8">
      <c r="C59" s="110"/>
      <c r="D59" s="110"/>
      <c r="E59" s="110"/>
      <c r="F59" s="110"/>
      <c r="G59" s="110"/>
      <c r="H59" s="110"/>
    </row>
    <row r="60" spans="3:8">
      <c r="C60" s="110"/>
      <c r="D60" s="110"/>
      <c r="E60" s="110"/>
      <c r="F60" s="110"/>
      <c r="G60" s="110"/>
      <c r="H60" s="110"/>
    </row>
    <row r="61" spans="3:8">
      <c r="C61" s="110"/>
      <c r="D61" s="110"/>
      <c r="E61" s="110"/>
      <c r="F61" s="110"/>
      <c r="G61" s="110"/>
      <c r="H61" s="110"/>
    </row>
    <row r="62" spans="3:8">
      <c r="C62" s="110"/>
      <c r="D62" s="110"/>
      <c r="E62" s="110"/>
      <c r="F62" s="110"/>
      <c r="G62" s="110"/>
      <c r="H62" s="110"/>
    </row>
    <row r="63" spans="3:8">
      <c r="C63" s="110"/>
      <c r="D63" s="110"/>
      <c r="E63" s="110"/>
      <c r="F63" s="110"/>
      <c r="G63" s="110"/>
      <c r="H63" s="110"/>
    </row>
    <row r="64" spans="3:8">
      <c r="C64" s="110"/>
      <c r="D64" s="110"/>
      <c r="E64" s="110"/>
      <c r="F64" s="110"/>
      <c r="G64" s="110"/>
      <c r="H64" s="110"/>
    </row>
    <row r="65" spans="3:8">
      <c r="C65" s="110"/>
      <c r="D65" s="110"/>
      <c r="E65" s="110"/>
      <c r="F65" s="110"/>
      <c r="G65" s="110"/>
      <c r="H65" s="110"/>
    </row>
    <row r="66" spans="3:8">
      <c r="C66" s="110"/>
      <c r="D66" s="110"/>
      <c r="E66" s="110"/>
      <c r="F66" s="110"/>
      <c r="G66" s="110"/>
      <c r="H66" s="110"/>
    </row>
    <row r="67" spans="3:8">
      <c r="C67" s="110"/>
      <c r="D67" s="110"/>
      <c r="E67" s="110"/>
      <c r="F67" s="110"/>
      <c r="G67" s="110"/>
      <c r="H67" s="110"/>
    </row>
    <row r="68" spans="3:8">
      <c r="C68" s="110"/>
      <c r="D68" s="110"/>
      <c r="E68" s="110"/>
      <c r="F68" s="110"/>
      <c r="G68" s="110"/>
      <c r="H68" s="110"/>
    </row>
    <row r="69" spans="3:8">
      <c r="C69" s="110"/>
      <c r="D69" s="110"/>
      <c r="E69" s="110"/>
      <c r="F69" s="110"/>
      <c r="G69" s="110"/>
      <c r="H69" s="110"/>
    </row>
    <row r="70" spans="3:8">
      <c r="C70" s="110"/>
      <c r="D70" s="110"/>
      <c r="E70" s="110"/>
      <c r="F70" s="110"/>
      <c r="G70" s="110"/>
      <c r="H70" s="110"/>
    </row>
    <row r="71" spans="3:8">
      <c r="C71" s="110"/>
      <c r="D71" s="110"/>
      <c r="E71" s="110"/>
      <c r="F71" s="110"/>
      <c r="G71" s="110"/>
      <c r="H71" s="110"/>
    </row>
    <row r="72" spans="3:8">
      <c r="C72" s="110"/>
      <c r="D72" s="110"/>
      <c r="E72" s="110"/>
      <c r="F72" s="110"/>
      <c r="G72" s="110"/>
      <c r="H72" s="110"/>
    </row>
    <row r="73" spans="3:8">
      <c r="C73" s="110"/>
      <c r="D73" s="110"/>
      <c r="E73" s="110"/>
      <c r="F73" s="110"/>
      <c r="G73" s="110"/>
      <c r="H73" s="110"/>
    </row>
    <row r="74" spans="3:8">
      <c r="C74" s="110"/>
      <c r="D74" s="110"/>
      <c r="E74" s="110"/>
      <c r="F74" s="110"/>
      <c r="G74" s="110"/>
      <c r="H74" s="110"/>
    </row>
    <row r="75" spans="3:8">
      <c r="C75" s="110"/>
      <c r="D75" s="110"/>
      <c r="E75" s="110"/>
      <c r="F75" s="110"/>
      <c r="G75" s="110"/>
      <c r="H75" s="110"/>
    </row>
    <row r="76" spans="3:8">
      <c r="C76" s="110"/>
      <c r="D76" s="110"/>
      <c r="E76" s="110"/>
      <c r="F76" s="110"/>
      <c r="G76" s="110"/>
      <c r="H76" s="110"/>
    </row>
    <row r="77" spans="3:8">
      <c r="C77" s="110"/>
      <c r="D77" s="110"/>
      <c r="E77" s="110"/>
      <c r="F77" s="110"/>
      <c r="G77" s="110"/>
      <c r="H77" s="110"/>
    </row>
    <row r="78" spans="3:8">
      <c r="C78" s="110"/>
      <c r="D78" s="110"/>
      <c r="E78" s="110"/>
      <c r="F78" s="110"/>
      <c r="G78" s="110"/>
      <c r="H78" s="110"/>
    </row>
    <row r="79" spans="3:8">
      <c r="C79" s="110"/>
      <c r="D79" s="110"/>
      <c r="E79" s="110"/>
      <c r="F79" s="110"/>
      <c r="G79" s="110"/>
      <c r="H79" s="110"/>
    </row>
    <row r="80" spans="3:8">
      <c r="C80" s="110"/>
      <c r="D80" s="110"/>
      <c r="E80" s="110"/>
      <c r="F80" s="110"/>
      <c r="G80" s="110"/>
      <c r="H80" s="110"/>
    </row>
    <row r="81" spans="3:8">
      <c r="C81" s="110"/>
      <c r="D81" s="110"/>
      <c r="E81" s="110"/>
      <c r="F81" s="110"/>
      <c r="G81" s="110"/>
      <c r="H81" s="11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83"/>
  <sheetViews>
    <sheetView zoomScaleNormal="100" zoomScaleSheetLayoutView="100" workbookViewId="0">
      <selection activeCell="G19" sqref="G19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2:9" ht="13.5" thickBot="1"/>
    <row r="2" spans="2:9" s="131" customFormat="1" ht="15">
      <c r="B2" s="464" t="s">
        <v>524</v>
      </c>
      <c r="C2" s="465"/>
      <c r="D2" s="465"/>
      <c r="E2" s="465"/>
      <c r="F2" s="465"/>
      <c r="G2" s="465"/>
      <c r="H2" s="465"/>
      <c r="I2" s="466"/>
    </row>
    <row r="3" spans="2:9" s="131" customFormat="1" ht="15">
      <c r="B3" s="467" t="s">
        <v>365</v>
      </c>
      <c r="C3" s="468"/>
      <c r="D3" s="468"/>
      <c r="E3" s="468"/>
      <c r="F3" s="468"/>
      <c r="G3" s="468"/>
      <c r="H3" s="468"/>
      <c r="I3" s="469"/>
    </row>
    <row r="4" spans="2:9" s="131" customFormat="1" ht="15">
      <c r="B4" s="467" t="s">
        <v>473</v>
      </c>
      <c r="C4" s="468"/>
      <c r="D4" s="468"/>
      <c r="E4" s="468"/>
      <c r="F4" s="468"/>
      <c r="G4" s="468"/>
      <c r="H4" s="468"/>
      <c r="I4" s="469"/>
    </row>
    <row r="5" spans="2:9" s="131" customFormat="1" ht="15">
      <c r="B5" s="467" t="s">
        <v>540</v>
      </c>
      <c r="C5" s="468"/>
      <c r="D5" s="468"/>
      <c r="E5" s="468"/>
      <c r="F5" s="468"/>
      <c r="G5" s="468"/>
      <c r="H5" s="468"/>
      <c r="I5" s="469"/>
    </row>
    <row r="6" spans="2:9" s="131" customFormat="1" ht="15.75" thickBot="1">
      <c r="B6" s="470" t="s">
        <v>4</v>
      </c>
      <c r="C6" s="471"/>
      <c r="D6" s="471"/>
      <c r="E6" s="471"/>
      <c r="F6" s="471"/>
      <c r="G6" s="471"/>
      <c r="H6" s="471"/>
      <c r="I6" s="472"/>
    </row>
    <row r="7" spans="2:9" s="131" customFormat="1" ht="7.5" customHeight="1" thickBot="1">
      <c r="B7" s="132"/>
      <c r="C7" s="132"/>
      <c r="D7" s="133"/>
      <c r="E7" s="133"/>
      <c r="F7" s="133"/>
      <c r="G7" s="133"/>
      <c r="H7" s="133"/>
      <c r="I7" s="132"/>
    </row>
    <row r="8" spans="2:9" s="131" customFormat="1" ht="15.75" thickBot="1">
      <c r="B8" s="464" t="s">
        <v>128</v>
      </c>
      <c r="C8" s="473"/>
      <c r="D8" s="475" t="s">
        <v>455</v>
      </c>
      <c r="E8" s="476"/>
      <c r="F8" s="476"/>
      <c r="G8" s="476"/>
      <c r="H8" s="477"/>
      <c r="I8" s="478" t="s">
        <v>149</v>
      </c>
    </row>
    <row r="9" spans="2:9" s="131" customFormat="1" ht="30.75" thickBot="1">
      <c r="B9" s="470"/>
      <c r="C9" s="474"/>
      <c r="D9" s="159" t="s">
        <v>474</v>
      </c>
      <c r="E9" s="159" t="s">
        <v>475</v>
      </c>
      <c r="F9" s="159" t="s">
        <v>476</v>
      </c>
      <c r="G9" s="159" t="s">
        <v>153</v>
      </c>
      <c r="H9" s="159" t="s">
        <v>154</v>
      </c>
      <c r="I9" s="479"/>
    </row>
    <row r="10" spans="2:9" ht="7.9" customHeight="1">
      <c r="B10" s="462"/>
      <c r="C10" s="463"/>
      <c r="D10" s="111"/>
      <c r="E10" s="111"/>
      <c r="F10" s="111"/>
      <c r="G10" s="111"/>
      <c r="H10" s="111"/>
      <c r="I10" s="111"/>
    </row>
    <row r="11" spans="2:9" ht="14.45" customHeight="1">
      <c r="B11" s="112" t="s">
        <v>477</v>
      </c>
      <c r="C11" s="113"/>
      <c r="D11" s="247">
        <f>D12+D21+D29+D39</f>
        <v>11017339</v>
      </c>
      <c r="E11" s="247">
        <f t="shared" ref="E11:H11" si="0">E12+E21+E29+E39</f>
        <v>424752.18999999994</v>
      </c>
      <c r="F11" s="247">
        <f t="shared" si="0"/>
        <v>11442091.189999999</v>
      </c>
      <c r="G11" s="247">
        <f t="shared" si="0"/>
        <v>6868101.0999999996</v>
      </c>
      <c r="H11" s="247">
        <f t="shared" si="0"/>
        <v>6833701.0899999999</v>
      </c>
      <c r="I11" s="271">
        <f>F11-G11</f>
        <v>4573990.09</v>
      </c>
    </row>
    <row r="12" spans="2:9" ht="15">
      <c r="B12" s="112" t="s">
        <v>478</v>
      </c>
      <c r="C12" s="113"/>
      <c r="D12" s="245">
        <f>SUM(D13:D20)</f>
        <v>0</v>
      </c>
      <c r="E12" s="245">
        <f t="shared" ref="E12:H12" si="1">SUM(E13:E20)</f>
        <v>0</v>
      </c>
      <c r="F12" s="245">
        <f t="shared" si="1"/>
        <v>0</v>
      </c>
      <c r="G12" s="245">
        <f t="shared" si="1"/>
        <v>0</v>
      </c>
      <c r="H12" s="245">
        <f t="shared" si="1"/>
        <v>0</v>
      </c>
      <c r="I12" s="115"/>
    </row>
    <row r="13" spans="2:9" ht="15">
      <c r="B13" s="116"/>
      <c r="C13" s="117" t="s">
        <v>479</v>
      </c>
      <c r="D13" s="240"/>
      <c r="E13" s="241"/>
      <c r="F13" s="241"/>
      <c r="G13" s="241"/>
      <c r="H13" s="242"/>
      <c r="I13" s="119"/>
    </row>
    <row r="14" spans="2:9" ht="15">
      <c r="B14" s="116"/>
      <c r="C14" s="117" t="s">
        <v>480</v>
      </c>
      <c r="D14" s="240"/>
      <c r="E14" s="241"/>
      <c r="F14" s="241"/>
      <c r="G14" s="241"/>
      <c r="H14" s="242"/>
      <c r="I14" s="119"/>
    </row>
    <row r="15" spans="2:9" ht="15">
      <c r="B15" s="116"/>
      <c r="C15" s="117" t="s">
        <v>481</v>
      </c>
      <c r="D15" s="240"/>
      <c r="E15" s="241"/>
      <c r="F15" s="241"/>
      <c r="G15" s="241"/>
      <c r="H15" s="242"/>
      <c r="I15" s="118"/>
    </row>
    <row r="16" spans="2:9" ht="15">
      <c r="B16" s="116"/>
      <c r="C16" s="117" t="s">
        <v>482</v>
      </c>
      <c r="D16" s="240"/>
      <c r="E16" s="241"/>
      <c r="F16" s="241"/>
      <c r="G16" s="241"/>
      <c r="H16" s="241"/>
      <c r="I16" s="118"/>
    </row>
    <row r="17" spans="2:9" ht="15">
      <c r="B17" s="116"/>
      <c r="C17" s="117" t="s">
        <v>483</v>
      </c>
      <c r="D17" s="240"/>
      <c r="E17" s="241"/>
      <c r="F17" s="241"/>
      <c r="G17" s="241"/>
      <c r="H17" s="241"/>
      <c r="I17" s="118"/>
    </row>
    <row r="18" spans="2:9" ht="15">
      <c r="B18" s="116"/>
      <c r="C18" s="117" t="s">
        <v>484</v>
      </c>
      <c r="D18" s="240"/>
      <c r="E18" s="241"/>
      <c r="F18" s="241"/>
      <c r="G18" s="241"/>
      <c r="H18" s="241"/>
      <c r="I18" s="118"/>
    </row>
    <row r="19" spans="2:9" ht="15">
      <c r="B19" s="116"/>
      <c r="C19" s="117" t="s">
        <v>485</v>
      </c>
      <c r="D19" s="240"/>
      <c r="E19" s="241"/>
      <c r="F19" s="241"/>
      <c r="G19" s="241"/>
      <c r="H19" s="241"/>
      <c r="I19" s="118"/>
    </row>
    <row r="20" spans="2:9" ht="15">
      <c r="B20" s="116"/>
      <c r="C20" s="117" t="s">
        <v>486</v>
      </c>
      <c r="D20" s="240"/>
      <c r="E20" s="241"/>
      <c r="F20" s="241"/>
      <c r="G20" s="241"/>
      <c r="H20" s="241"/>
      <c r="I20" s="118"/>
    </row>
    <row r="21" spans="2:9" ht="15">
      <c r="B21" s="112" t="s">
        <v>487</v>
      </c>
      <c r="C21" s="113"/>
      <c r="D21" s="270">
        <f>SUM(D22:D28)</f>
        <v>11017339</v>
      </c>
      <c r="E21" s="270">
        <f t="shared" ref="E21:H21" si="2">SUM(E22:E28)</f>
        <v>424752.18999999994</v>
      </c>
      <c r="F21" s="270">
        <f t="shared" si="2"/>
        <v>11442091.189999999</v>
      </c>
      <c r="G21" s="270">
        <f t="shared" si="2"/>
        <v>6868101.0999999996</v>
      </c>
      <c r="H21" s="270">
        <f t="shared" si="2"/>
        <v>6833701.0899999999</v>
      </c>
      <c r="I21" s="270">
        <f>F21-G21</f>
        <v>4573990.09</v>
      </c>
    </row>
    <row r="22" spans="2:9" ht="15">
      <c r="B22" s="116"/>
      <c r="C22" s="117" t="s">
        <v>488</v>
      </c>
      <c r="D22" s="240"/>
      <c r="E22" s="241"/>
      <c r="F22" s="241"/>
      <c r="G22" s="241"/>
      <c r="H22" s="241"/>
      <c r="I22" s="118"/>
    </row>
    <row r="23" spans="2:9" ht="15">
      <c r="B23" s="116"/>
      <c r="C23" s="117" t="s">
        <v>489</v>
      </c>
      <c r="D23" s="240"/>
      <c r="E23" s="241"/>
      <c r="F23" s="241"/>
      <c r="G23" s="241"/>
      <c r="H23" s="241"/>
      <c r="I23" s="118"/>
    </row>
    <row r="24" spans="2:9" ht="15">
      <c r="B24" s="116"/>
      <c r="C24" s="117" t="s">
        <v>490</v>
      </c>
      <c r="D24" s="240"/>
      <c r="E24" s="241"/>
      <c r="F24" s="241"/>
      <c r="G24" s="241"/>
      <c r="H24" s="241"/>
      <c r="I24" s="118"/>
    </row>
    <row r="25" spans="2:9" ht="15">
      <c r="B25" s="116"/>
      <c r="C25" s="117" t="s">
        <v>491</v>
      </c>
      <c r="D25" s="240"/>
      <c r="E25" s="241"/>
      <c r="F25" s="241"/>
      <c r="G25" s="241"/>
      <c r="H25" s="241"/>
      <c r="I25" s="118"/>
    </row>
    <row r="26" spans="2:9" ht="15">
      <c r="B26" s="116"/>
      <c r="C26" s="117" t="s">
        <v>492</v>
      </c>
      <c r="D26" s="272">
        <f>'F6a. EAEPE OG'!D10</f>
        <v>11017339</v>
      </c>
      <c r="E26" s="272">
        <f>'F6a. EAEPE OG'!E10</f>
        <v>424752.18999999994</v>
      </c>
      <c r="F26" s="269">
        <f>D26+E26</f>
        <v>11442091.189999999</v>
      </c>
      <c r="G26" s="269">
        <f>'F6a. EAEPE OG'!G10</f>
        <v>6868101.0999999996</v>
      </c>
      <c r="H26" s="269">
        <f>'F6a. EAEPE OG'!H10</f>
        <v>6833701.0899999999</v>
      </c>
      <c r="I26" s="269">
        <f>F26-G26</f>
        <v>4573990.09</v>
      </c>
    </row>
    <row r="27" spans="2:9" ht="15">
      <c r="B27" s="116"/>
      <c r="C27" s="117" t="s">
        <v>493</v>
      </c>
      <c r="D27" s="240"/>
      <c r="E27" s="241"/>
      <c r="F27" s="241"/>
      <c r="G27" s="241"/>
      <c r="H27" s="241"/>
      <c r="I27" s="118"/>
    </row>
    <row r="28" spans="2:9" ht="15">
      <c r="B28" s="116"/>
      <c r="C28" s="117" t="s">
        <v>494</v>
      </c>
      <c r="D28" s="240"/>
      <c r="E28" s="241"/>
      <c r="F28" s="241"/>
      <c r="G28" s="241"/>
      <c r="H28" s="241"/>
      <c r="I28" s="118"/>
    </row>
    <row r="29" spans="2:9" ht="15">
      <c r="B29" s="120" t="s">
        <v>495</v>
      </c>
      <c r="C29" s="121"/>
      <c r="D29" s="245">
        <f>SUM(D30:D38)</f>
        <v>0</v>
      </c>
      <c r="E29" s="245">
        <f t="shared" ref="E29:H29" si="3">SUM(E30:E38)</f>
        <v>0</v>
      </c>
      <c r="F29" s="245">
        <f t="shared" si="3"/>
        <v>0</v>
      </c>
      <c r="G29" s="245">
        <f t="shared" si="3"/>
        <v>0</v>
      </c>
      <c r="H29" s="245">
        <f t="shared" si="3"/>
        <v>0</v>
      </c>
      <c r="I29" s="114"/>
    </row>
    <row r="30" spans="2:9" ht="15">
      <c r="B30" s="116"/>
      <c r="C30" s="117" t="s">
        <v>496</v>
      </c>
      <c r="D30" s="240"/>
      <c r="E30" s="241"/>
      <c r="F30" s="241"/>
      <c r="G30" s="241"/>
      <c r="H30" s="241"/>
      <c r="I30" s="118"/>
    </row>
    <row r="31" spans="2:9" ht="15">
      <c r="B31" s="116"/>
      <c r="C31" s="117" t="s">
        <v>497</v>
      </c>
      <c r="D31" s="240"/>
      <c r="E31" s="241"/>
      <c r="F31" s="241"/>
      <c r="G31" s="241"/>
      <c r="H31" s="241"/>
      <c r="I31" s="118"/>
    </row>
    <row r="32" spans="2:9" ht="15">
      <c r="B32" s="116"/>
      <c r="C32" s="117" t="s">
        <v>498</v>
      </c>
      <c r="D32" s="240"/>
      <c r="E32" s="241"/>
      <c r="F32" s="241"/>
      <c r="G32" s="241"/>
      <c r="H32" s="241"/>
      <c r="I32" s="118"/>
    </row>
    <row r="33" spans="2:9" ht="15">
      <c r="B33" s="116"/>
      <c r="C33" s="117" t="s">
        <v>499</v>
      </c>
      <c r="D33" s="240"/>
      <c r="E33" s="241"/>
      <c r="F33" s="241"/>
      <c r="G33" s="241"/>
      <c r="H33" s="241"/>
      <c r="I33" s="118"/>
    </row>
    <row r="34" spans="2:9" ht="15">
      <c r="B34" s="116"/>
      <c r="C34" s="117" t="s">
        <v>500</v>
      </c>
      <c r="D34" s="240"/>
      <c r="E34" s="241"/>
      <c r="F34" s="241"/>
      <c r="G34" s="241"/>
      <c r="H34" s="241"/>
      <c r="I34" s="118"/>
    </row>
    <row r="35" spans="2:9" ht="15">
      <c r="B35" s="116"/>
      <c r="C35" s="117" t="s">
        <v>501</v>
      </c>
      <c r="D35" s="240"/>
      <c r="E35" s="241"/>
      <c r="F35" s="241"/>
      <c r="G35" s="241"/>
      <c r="H35" s="241"/>
      <c r="I35" s="118"/>
    </row>
    <row r="36" spans="2:9" ht="15">
      <c r="B36" s="116"/>
      <c r="C36" s="117" t="s">
        <v>502</v>
      </c>
      <c r="D36" s="240"/>
      <c r="E36" s="241"/>
      <c r="F36" s="241"/>
      <c r="G36" s="241"/>
      <c r="H36" s="241"/>
      <c r="I36" s="118"/>
    </row>
    <row r="37" spans="2:9" ht="15">
      <c r="B37" s="116"/>
      <c r="C37" s="117" t="s">
        <v>503</v>
      </c>
      <c r="D37" s="240"/>
      <c r="E37" s="241"/>
      <c r="F37" s="241"/>
      <c r="G37" s="241"/>
      <c r="H37" s="241"/>
      <c r="I37" s="118"/>
    </row>
    <row r="38" spans="2:9" ht="15">
      <c r="B38" s="116"/>
      <c r="C38" s="117" t="s">
        <v>504</v>
      </c>
      <c r="D38" s="240"/>
      <c r="E38" s="241"/>
      <c r="F38" s="241"/>
      <c r="G38" s="241"/>
      <c r="H38" s="241"/>
      <c r="I38" s="118"/>
    </row>
    <row r="39" spans="2:9" ht="15">
      <c r="B39" s="120" t="s">
        <v>505</v>
      </c>
      <c r="C39" s="121"/>
      <c r="D39" s="245">
        <f>SUM(D40:D43)</f>
        <v>0</v>
      </c>
      <c r="E39" s="245">
        <f t="shared" ref="E39:H39" si="4">SUM(E40:E43)</f>
        <v>0</v>
      </c>
      <c r="F39" s="245">
        <f t="shared" si="4"/>
        <v>0</v>
      </c>
      <c r="G39" s="245">
        <f t="shared" si="4"/>
        <v>0</v>
      </c>
      <c r="H39" s="245">
        <f t="shared" si="4"/>
        <v>0</v>
      </c>
      <c r="I39" s="114"/>
    </row>
    <row r="40" spans="2:9" ht="15">
      <c r="B40" s="116"/>
      <c r="C40" s="122" t="s">
        <v>506</v>
      </c>
      <c r="D40" s="240"/>
      <c r="E40" s="241"/>
      <c r="F40" s="241"/>
      <c r="G40" s="241"/>
      <c r="H40" s="241"/>
      <c r="I40" s="118"/>
    </row>
    <row r="41" spans="2:9" ht="30">
      <c r="B41" s="116"/>
      <c r="C41" s="123" t="s">
        <v>507</v>
      </c>
      <c r="D41" s="240"/>
      <c r="E41" s="241"/>
      <c r="F41" s="241"/>
      <c r="G41" s="241"/>
      <c r="H41" s="241"/>
      <c r="I41" s="118"/>
    </row>
    <row r="42" spans="2:9" ht="15">
      <c r="B42" s="116"/>
      <c r="C42" s="122" t="s">
        <v>508</v>
      </c>
      <c r="D42" s="240"/>
      <c r="E42" s="241"/>
      <c r="F42" s="241"/>
      <c r="G42" s="241"/>
      <c r="H42" s="241"/>
      <c r="I42" s="118"/>
    </row>
    <row r="43" spans="2:9" ht="15">
      <c r="B43" s="116"/>
      <c r="C43" s="122" t="s">
        <v>509</v>
      </c>
      <c r="D43" s="240"/>
      <c r="E43" s="241"/>
      <c r="F43" s="241"/>
      <c r="G43" s="241"/>
      <c r="H43" s="241"/>
      <c r="I43" s="118"/>
    </row>
    <row r="44" spans="2:9" ht="15">
      <c r="B44" s="112" t="s">
        <v>510</v>
      </c>
      <c r="C44" s="113"/>
      <c r="D44" s="247">
        <f>D45+D54+D62+D72</f>
        <v>9717339</v>
      </c>
      <c r="E44" s="247">
        <f t="shared" ref="E44:H44" si="5">E45+E54+E62+E72</f>
        <v>5265.5599999999795</v>
      </c>
      <c r="F44" s="247">
        <f t="shared" si="5"/>
        <v>9722604.5600000005</v>
      </c>
      <c r="G44" s="247">
        <f t="shared" si="5"/>
        <v>5194586.5199999996</v>
      </c>
      <c r="H44" s="247">
        <f t="shared" si="5"/>
        <v>5190649.8499999996</v>
      </c>
      <c r="I44" s="247">
        <f>F44-G44</f>
        <v>4528018.040000001</v>
      </c>
    </row>
    <row r="45" spans="2:9" ht="15">
      <c r="B45" s="124" t="s">
        <v>478</v>
      </c>
      <c r="C45" s="125"/>
      <c r="D45" s="239"/>
      <c r="E45" s="239"/>
      <c r="F45" s="239"/>
      <c r="G45" s="239"/>
      <c r="H45" s="239"/>
      <c r="I45" s="114"/>
    </row>
    <row r="46" spans="2:9" ht="15">
      <c r="B46" s="116"/>
      <c r="C46" s="122" t="s">
        <v>479</v>
      </c>
      <c r="D46" s="240"/>
      <c r="E46" s="241"/>
      <c r="F46" s="241"/>
      <c r="G46" s="241"/>
      <c r="H46" s="241"/>
      <c r="I46" s="118"/>
    </row>
    <row r="47" spans="2:9" ht="15">
      <c r="B47" s="116"/>
      <c r="C47" s="122" t="s">
        <v>480</v>
      </c>
      <c r="D47" s="240"/>
      <c r="E47" s="241"/>
      <c r="F47" s="241"/>
      <c r="G47" s="241"/>
      <c r="H47" s="241"/>
      <c r="I47" s="118"/>
    </row>
    <row r="48" spans="2:9" ht="15">
      <c r="B48" s="116"/>
      <c r="C48" s="122" t="s">
        <v>481</v>
      </c>
      <c r="D48" s="240"/>
      <c r="E48" s="241"/>
      <c r="F48" s="241"/>
      <c r="G48" s="241"/>
      <c r="H48" s="241"/>
      <c r="I48" s="118"/>
    </row>
    <row r="49" spans="2:9" ht="15">
      <c r="B49" s="116"/>
      <c r="C49" s="122" t="s">
        <v>482</v>
      </c>
      <c r="D49" s="240"/>
      <c r="E49" s="241"/>
      <c r="F49" s="241"/>
      <c r="G49" s="241"/>
      <c r="H49" s="241"/>
      <c r="I49" s="118"/>
    </row>
    <row r="50" spans="2:9" ht="15">
      <c r="B50" s="116"/>
      <c r="C50" s="122" t="s">
        <v>483</v>
      </c>
      <c r="D50" s="240"/>
      <c r="E50" s="241"/>
      <c r="F50" s="241"/>
      <c r="G50" s="241"/>
      <c r="H50" s="241"/>
      <c r="I50" s="118"/>
    </row>
    <row r="51" spans="2:9" ht="15">
      <c r="B51" s="116"/>
      <c r="C51" s="122" t="s">
        <v>484</v>
      </c>
      <c r="D51" s="240"/>
      <c r="E51" s="241"/>
      <c r="F51" s="241"/>
      <c r="G51" s="241"/>
      <c r="H51" s="241"/>
      <c r="I51" s="118"/>
    </row>
    <row r="52" spans="2:9" ht="15">
      <c r="B52" s="116"/>
      <c r="C52" s="122" t="s">
        <v>485</v>
      </c>
      <c r="D52" s="240"/>
      <c r="E52" s="241"/>
      <c r="F52" s="241"/>
      <c r="G52" s="241"/>
      <c r="H52" s="241"/>
      <c r="I52" s="118"/>
    </row>
    <row r="53" spans="2:9" ht="15">
      <c r="B53" s="116"/>
      <c r="C53" s="122" t="s">
        <v>486</v>
      </c>
      <c r="D53" s="240"/>
      <c r="E53" s="241"/>
      <c r="F53" s="241"/>
      <c r="G53" s="241"/>
      <c r="H53" s="241"/>
      <c r="I53" s="118"/>
    </row>
    <row r="54" spans="2:9" ht="15">
      <c r="B54" s="112" t="s">
        <v>487</v>
      </c>
      <c r="C54" s="113"/>
      <c r="D54" s="270">
        <f>SUM(D55:D61)</f>
        <v>9717339</v>
      </c>
      <c r="E54" s="273">
        <f t="shared" ref="E54:H54" si="6">SUM(E55:E61)</f>
        <v>5265.5599999999795</v>
      </c>
      <c r="F54" s="273">
        <f t="shared" si="6"/>
        <v>9722604.5600000005</v>
      </c>
      <c r="G54" s="273">
        <f t="shared" si="6"/>
        <v>5194586.5199999996</v>
      </c>
      <c r="H54" s="273">
        <f t="shared" si="6"/>
        <v>5190649.8499999996</v>
      </c>
      <c r="I54" s="273">
        <f>F54-G54</f>
        <v>4528018.040000001</v>
      </c>
    </row>
    <row r="55" spans="2:9" ht="15">
      <c r="B55" s="116"/>
      <c r="C55" s="311" t="s">
        <v>488</v>
      </c>
      <c r="D55" s="240"/>
      <c r="E55" s="242"/>
      <c r="F55" s="242"/>
      <c r="G55" s="242"/>
      <c r="H55" s="242"/>
      <c r="I55" s="119"/>
    </row>
    <row r="56" spans="2:9" ht="15">
      <c r="B56" s="116"/>
      <c r="C56" s="311" t="s">
        <v>489</v>
      </c>
      <c r="D56" s="240"/>
      <c r="E56" s="242"/>
      <c r="F56" s="242"/>
      <c r="G56" s="242"/>
      <c r="H56" s="242"/>
      <c r="I56" s="119"/>
    </row>
    <row r="57" spans="2:9" ht="15">
      <c r="B57" s="116"/>
      <c r="C57" s="311" t="s">
        <v>490</v>
      </c>
      <c r="D57" s="240"/>
      <c r="E57" s="242"/>
      <c r="F57" s="242"/>
      <c r="G57" s="242"/>
      <c r="H57" s="242"/>
      <c r="I57" s="119"/>
    </row>
    <row r="58" spans="2:9" ht="15">
      <c r="B58" s="116"/>
      <c r="C58" s="311" t="s">
        <v>491</v>
      </c>
      <c r="D58" s="240"/>
      <c r="E58" s="242"/>
      <c r="F58" s="242"/>
      <c r="G58" s="242"/>
      <c r="H58" s="242"/>
      <c r="I58" s="119"/>
    </row>
    <row r="59" spans="2:9" ht="15">
      <c r="B59" s="116"/>
      <c r="C59" s="311" t="s">
        <v>492</v>
      </c>
      <c r="D59" s="272">
        <f>'F6a. EAEPE OG'!D83</f>
        <v>9717339</v>
      </c>
      <c r="E59" s="272">
        <f>'F6a. EAEPE OG'!E83</f>
        <v>5265.5599999999795</v>
      </c>
      <c r="F59" s="274">
        <f>'F6a. EAEPE OG'!F83</f>
        <v>9722604.5600000005</v>
      </c>
      <c r="G59" s="274">
        <f>'F6a. EAEPE OG'!G83</f>
        <v>5194586.5199999996</v>
      </c>
      <c r="H59" s="274">
        <f>'F6a. EAEPE OG'!H83</f>
        <v>5190649.8499999996</v>
      </c>
      <c r="I59" s="274">
        <f>F59-G59</f>
        <v>4528018.040000001</v>
      </c>
    </row>
    <row r="60" spans="2:9" ht="15">
      <c r="B60" s="116"/>
      <c r="C60" s="311" t="s">
        <v>493</v>
      </c>
      <c r="D60" s="240"/>
      <c r="E60" s="242"/>
      <c r="F60" s="242"/>
      <c r="G60" s="242"/>
      <c r="H60" s="242"/>
      <c r="I60" s="119"/>
    </row>
    <row r="61" spans="2:9" ht="15">
      <c r="B61" s="116"/>
      <c r="C61" s="311" t="s">
        <v>494</v>
      </c>
      <c r="D61" s="313"/>
      <c r="E61" s="244"/>
      <c r="F61" s="244"/>
      <c r="G61" s="244"/>
      <c r="H61" s="244"/>
      <c r="I61" s="119"/>
    </row>
    <row r="62" spans="2:9" ht="15">
      <c r="B62" s="120" t="s">
        <v>495</v>
      </c>
      <c r="C62" s="310"/>
      <c r="D62" s="314">
        <f>SUM(D63:D71)</f>
        <v>0</v>
      </c>
      <c r="E62" s="245">
        <f t="shared" ref="E62:H62" si="7">SUM(E63:E71)</f>
        <v>0</v>
      </c>
      <c r="F62" s="245">
        <f t="shared" si="7"/>
        <v>0</v>
      </c>
      <c r="G62" s="245">
        <f t="shared" si="7"/>
        <v>0</v>
      </c>
      <c r="H62" s="245">
        <f t="shared" si="7"/>
        <v>0</v>
      </c>
      <c r="I62" s="115"/>
    </row>
    <row r="63" spans="2:9" ht="15">
      <c r="B63" s="116"/>
      <c r="C63" s="311" t="s">
        <v>496</v>
      </c>
      <c r="D63" s="313"/>
      <c r="E63" s="244"/>
      <c r="F63" s="244"/>
      <c r="G63" s="244"/>
      <c r="H63" s="244"/>
      <c r="I63" s="119"/>
    </row>
    <row r="64" spans="2:9" ht="15">
      <c r="B64" s="116"/>
      <c r="C64" s="311" t="s">
        <v>497</v>
      </c>
      <c r="D64" s="313"/>
      <c r="E64" s="244"/>
      <c r="F64" s="244"/>
      <c r="G64" s="244"/>
      <c r="H64" s="244"/>
      <c r="I64" s="119"/>
    </row>
    <row r="65" spans="2:9" ht="15">
      <c r="B65" s="116"/>
      <c r="C65" s="311" t="s">
        <v>498</v>
      </c>
      <c r="D65" s="313"/>
      <c r="E65" s="244"/>
      <c r="F65" s="244"/>
      <c r="G65" s="244"/>
      <c r="H65" s="244"/>
      <c r="I65" s="119"/>
    </row>
    <row r="66" spans="2:9" ht="15">
      <c r="B66" s="116"/>
      <c r="C66" s="311" t="s">
        <v>499</v>
      </c>
      <c r="D66" s="313"/>
      <c r="E66" s="244"/>
      <c r="F66" s="244"/>
      <c r="G66" s="244"/>
      <c r="H66" s="244"/>
      <c r="I66" s="119"/>
    </row>
    <row r="67" spans="2:9" ht="15">
      <c r="B67" s="116"/>
      <c r="C67" s="311" t="s">
        <v>500</v>
      </c>
      <c r="D67" s="313"/>
      <c r="E67" s="244"/>
      <c r="F67" s="244"/>
      <c r="G67" s="244"/>
      <c r="H67" s="244"/>
      <c r="I67" s="119"/>
    </row>
    <row r="68" spans="2:9" ht="15">
      <c r="B68" s="116"/>
      <c r="C68" s="311" t="s">
        <v>501</v>
      </c>
      <c r="D68" s="313"/>
      <c r="E68" s="244"/>
      <c r="F68" s="244"/>
      <c r="G68" s="244"/>
      <c r="H68" s="244"/>
      <c r="I68" s="119"/>
    </row>
    <row r="69" spans="2:9" ht="15">
      <c r="B69" s="116"/>
      <c r="C69" s="311" t="s">
        <v>502</v>
      </c>
      <c r="D69" s="313"/>
      <c r="E69" s="244"/>
      <c r="F69" s="244"/>
      <c r="G69" s="244"/>
      <c r="H69" s="244"/>
      <c r="I69" s="119"/>
    </row>
    <row r="70" spans="2:9" ht="15">
      <c r="B70" s="116"/>
      <c r="C70" s="311" t="s">
        <v>503</v>
      </c>
      <c r="D70" s="313"/>
      <c r="E70" s="244"/>
      <c r="F70" s="244"/>
      <c r="G70" s="244"/>
      <c r="H70" s="244"/>
      <c r="I70" s="119"/>
    </row>
    <row r="71" spans="2:9" ht="15">
      <c r="B71" s="116"/>
      <c r="C71" s="311" t="s">
        <v>504</v>
      </c>
      <c r="D71" s="313"/>
      <c r="E71" s="244"/>
      <c r="F71" s="244"/>
      <c r="G71" s="244"/>
      <c r="H71" s="244"/>
      <c r="I71" s="119"/>
    </row>
    <row r="72" spans="2:9" ht="15">
      <c r="B72" s="120" t="s">
        <v>505</v>
      </c>
      <c r="C72" s="310"/>
      <c r="D72" s="314">
        <f>SUM(D73:D76)</f>
        <v>0</v>
      </c>
      <c r="E72" s="245">
        <f t="shared" ref="E72:H72" si="8">SUM(E73:E76)</f>
        <v>0</v>
      </c>
      <c r="F72" s="245">
        <f t="shared" si="8"/>
        <v>0</v>
      </c>
      <c r="G72" s="245">
        <f t="shared" si="8"/>
        <v>0</v>
      </c>
      <c r="H72" s="245">
        <f t="shared" si="8"/>
        <v>0</v>
      </c>
      <c r="I72" s="115"/>
    </row>
    <row r="73" spans="2:9" ht="15">
      <c r="B73" s="116"/>
      <c r="C73" s="311" t="s">
        <v>506</v>
      </c>
      <c r="D73" s="313"/>
      <c r="E73" s="244"/>
      <c r="F73" s="244"/>
      <c r="G73" s="244"/>
      <c r="H73" s="244"/>
      <c r="I73" s="119"/>
    </row>
    <row r="74" spans="2:9" ht="30">
      <c r="B74" s="116"/>
      <c r="C74" s="312" t="s">
        <v>507</v>
      </c>
      <c r="D74" s="313"/>
      <c r="E74" s="315"/>
      <c r="F74" s="244"/>
      <c r="G74" s="244"/>
      <c r="H74" s="244"/>
      <c r="I74" s="119"/>
    </row>
    <row r="75" spans="2:9" ht="15">
      <c r="B75" s="116"/>
      <c r="C75" s="311" t="s">
        <v>508</v>
      </c>
      <c r="D75" s="240"/>
      <c r="E75" s="242"/>
      <c r="F75" s="242"/>
      <c r="G75" s="242"/>
      <c r="H75" s="242"/>
      <c r="I75" s="119"/>
    </row>
    <row r="76" spans="2:9" ht="15.75" thickBot="1">
      <c r="B76" s="116"/>
      <c r="C76" s="117" t="s">
        <v>509</v>
      </c>
      <c r="D76" s="243"/>
      <c r="E76" s="242"/>
      <c r="F76" s="242"/>
      <c r="G76" s="242"/>
      <c r="H76" s="242"/>
      <c r="I76" s="119"/>
    </row>
    <row r="77" spans="2:9" ht="15.75" thickBot="1">
      <c r="B77" s="126" t="s">
        <v>511</v>
      </c>
      <c r="C77" s="127"/>
      <c r="D77" s="246">
        <f>D11+D44</f>
        <v>20734678</v>
      </c>
      <c r="E77" s="246">
        <f t="shared" ref="E77:H77" si="9">E11+E44</f>
        <v>430017.74999999994</v>
      </c>
      <c r="F77" s="246">
        <f t="shared" si="9"/>
        <v>21164695.75</v>
      </c>
      <c r="G77" s="246">
        <f t="shared" si="9"/>
        <v>12062687.619999999</v>
      </c>
      <c r="H77" s="246">
        <f t="shared" si="9"/>
        <v>12024350.939999999</v>
      </c>
      <c r="I77" s="275">
        <f>I11+I44</f>
        <v>9102008.1300000008</v>
      </c>
    </row>
    <row r="78" spans="2:9">
      <c r="D78" s="53"/>
      <c r="E78" s="53"/>
      <c r="F78" s="53"/>
      <c r="G78" s="53"/>
      <c r="H78" s="53"/>
      <c r="I78" s="53"/>
    </row>
    <row r="79" spans="2:9" s="278" customFormat="1" ht="15">
      <c r="D79" s="237">
        <v>19407224</v>
      </c>
      <c r="E79" s="237">
        <v>1759873.9100000001</v>
      </c>
      <c r="F79" s="237">
        <v>21167097.91</v>
      </c>
      <c r="G79" s="237">
        <v>9620400.7199999988</v>
      </c>
      <c r="H79" s="237">
        <v>9544959.4800000004</v>
      </c>
      <c r="I79" s="237">
        <v>11546697.189999999</v>
      </c>
    </row>
    <row r="80" spans="2:9" s="278" customFormat="1">
      <c r="D80" s="287"/>
      <c r="E80" s="287">
        <v>-3116034.5399999996</v>
      </c>
      <c r="F80" s="287">
        <v>16105227.460000001</v>
      </c>
      <c r="G80" s="287">
        <v>15855357.609999998</v>
      </c>
      <c r="H80" s="287">
        <v>15768938.959999999</v>
      </c>
      <c r="I80" s="287">
        <v>249869.85000000027</v>
      </c>
    </row>
    <row r="81" spans="4:9" s="278" customFormat="1">
      <c r="D81" s="287">
        <f>D79-D77</f>
        <v>-1327454</v>
      </c>
      <c r="E81" s="287">
        <f t="shared" ref="E81:I81" si="10">E79-E77</f>
        <v>1329856.1600000001</v>
      </c>
      <c r="F81" s="287">
        <f t="shared" si="10"/>
        <v>2402.160000000149</v>
      </c>
      <c r="G81" s="287">
        <f t="shared" si="10"/>
        <v>-2442286.9000000004</v>
      </c>
      <c r="H81" s="287">
        <f t="shared" si="10"/>
        <v>-2479391.459999999</v>
      </c>
      <c r="I81" s="287">
        <f t="shared" si="10"/>
        <v>2444689.0599999987</v>
      </c>
    </row>
    <row r="82" spans="4:9" s="278" customFormat="1">
      <c r="D82" s="287"/>
      <c r="E82" s="287">
        <f>E80-E77</f>
        <v>-3546052.2899999996</v>
      </c>
      <c r="F82" s="287">
        <f t="shared" ref="F82:I82" si="11">F80-F77</f>
        <v>-5059468.2899999991</v>
      </c>
      <c r="G82" s="287">
        <f t="shared" si="11"/>
        <v>3792669.9899999984</v>
      </c>
      <c r="H82" s="287">
        <f t="shared" si="11"/>
        <v>3744588.0199999996</v>
      </c>
      <c r="I82" s="287">
        <f t="shared" si="11"/>
        <v>-8852138.2800000012</v>
      </c>
    </row>
    <row r="83" spans="4:9">
      <c r="D83" s="53"/>
      <c r="E83" s="53"/>
      <c r="F83" s="53"/>
      <c r="G83" s="53"/>
      <c r="H83" s="53"/>
      <c r="I83" s="53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  <rowBreaks count="1" manualBreakCount="1">
    <brk id="43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zoomScaleNormal="100" zoomScaleSheetLayoutView="110" workbookViewId="0">
      <selection activeCell="D15" sqref="D15"/>
    </sheetView>
  </sheetViews>
  <sheetFormatPr baseColWidth="10" defaultColWidth="12.5703125" defaultRowHeight="12.75"/>
  <cols>
    <col min="1" max="1" width="1.7109375" style="81" customWidth="1"/>
    <col min="2" max="2" width="53" style="81" customWidth="1"/>
    <col min="3" max="8" width="18.28515625" style="81" customWidth="1"/>
    <col min="9" max="16384" width="12.5703125" style="81"/>
  </cols>
  <sheetData>
    <row r="1" spans="2:8" ht="14.25" customHeight="1" thickBot="1"/>
    <row r="2" spans="2:8" s="134" customFormat="1">
      <c r="B2" s="483" t="s">
        <v>524</v>
      </c>
      <c r="C2" s="484"/>
      <c r="D2" s="484"/>
      <c r="E2" s="484"/>
      <c r="F2" s="484"/>
      <c r="G2" s="484"/>
      <c r="H2" s="485"/>
    </row>
    <row r="3" spans="2:8" s="134" customFormat="1">
      <c r="B3" s="486" t="s">
        <v>365</v>
      </c>
      <c r="C3" s="487"/>
      <c r="D3" s="487"/>
      <c r="E3" s="487"/>
      <c r="F3" s="487"/>
      <c r="G3" s="487"/>
      <c r="H3" s="488"/>
    </row>
    <row r="4" spans="2:8" s="134" customFormat="1">
      <c r="B4" s="486" t="s">
        <v>454</v>
      </c>
      <c r="C4" s="487"/>
      <c r="D4" s="487"/>
      <c r="E4" s="487"/>
      <c r="F4" s="487"/>
      <c r="G4" s="487"/>
      <c r="H4" s="488"/>
    </row>
    <row r="5" spans="2:8" s="134" customFormat="1">
      <c r="B5" s="486" t="s">
        <v>540</v>
      </c>
      <c r="C5" s="487"/>
      <c r="D5" s="487"/>
      <c r="E5" s="487"/>
      <c r="F5" s="487"/>
      <c r="G5" s="487"/>
      <c r="H5" s="488"/>
    </row>
    <row r="6" spans="2:8" s="134" customFormat="1" ht="13.5" thickBot="1">
      <c r="B6" s="489" t="s">
        <v>4</v>
      </c>
      <c r="C6" s="490"/>
      <c r="D6" s="490"/>
      <c r="E6" s="490"/>
      <c r="F6" s="490"/>
      <c r="G6" s="490"/>
      <c r="H6" s="491"/>
    </row>
    <row r="7" spans="2:8" s="134" customFormat="1" ht="6" customHeight="1" thickBot="1">
      <c r="B7" s="135"/>
      <c r="C7" s="135"/>
      <c r="D7" s="135"/>
      <c r="E7" s="135"/>
      <c r="F7" s="135"/>
      <c r="G7" s="135"/>
      <c r="H7" s="135"/>
    </row>
    <row r="8" spans="2:8" s="134" customFormat="1" ht="13.5" thickBot="1">
      <c r="B8" s="480" t="s">
        <v>128</v>
      </c>
      <c r="C8" s="482" t="s">
        <v>455</v>
      </c>
      <c r="D8" s="482"/>
      <c r="E8" s="482"/>
      <c r="F8" s="482"/>
      <c r="G8" s="482"/>
      <c r="H8" s="482" t="s">
        <v>149</v>
      </c>
    </row>
    <row r="9" spans="2:8" s="134" customFormat="1" ht="26.25" thickBot="1">
      <c r="B9" s="481"/>
      <c r="C9" s="160" t="s">
        <v>150</v>
      </c>
      <c r="D9" s="161" t="s">
        <v>151</v>
      </c>
      <c r="E9" s="160" t="s">
        <v>152</v>
      </c>
      <c r="F9" s="160" t="s">
        <v>153</v>
      </c>
      <c r="G9" s="160" t="s">
        <v>154</v>
      </c>
      <c r="H9" s="482"/>
    </row>
    <row r="10" spans="2:8">
      <c r="B10" s="82" t="s">
        <v>456</v>
      </c>
      <c r="C10" s="83">
        <f>C11+C12+C13+C16+C17+C20</f>
        <v>0</v>
      </c>
      <c r="D10" s="83">
        <f t="shared" ref="D10:G10" si="0">D11+D12+D13+D16+D17+D20</f>
        <v>0</v>
      </c>
      <c r="E10" s="83">
        <f t="shared" si="0"/>
        <v>0</v>
      </c>
      <c r="F10" s="83">
        <f t="shared" si="0"/>
        <v>0</v>
      </c>
      <c r="G10" s="83">
        <f t="shared" si="0"/>
        <v>0</v>
      </c>
      <c r="H10" s="83">
        <f>E10-F10</f>
        <v>0</v>
      </c>
    </row>
    <row r="11" spans="2:8">
      <c r="B11" s="84" t="s">
        <v>457</v>
      </c>
      <c r="C11" s="85"/>
      <c r="D11" s="85"/>
      <c r="E11" s="85">
        <f>C11+D11</f>
        <v>0</v>
      </c>
      <c r="F11" s="85"/>
      <c r="G11" s="85"/>
      <c r="H11" s="85"/>
    </row>
    <row r="12" spans="2:8">
      <c r="B12" s="84" t="s">
        <v>458</v>
      </c>
      <c r="C12" s="85"/>
      <c r="D12" s="85"/>
      <c r="E12" s="85"/>
      <c r="F12" s="86"/>
      <c r="G12" s="87"/>
      <c r="H12" s="86"/>
    </row>
    <row r="13" spans="2:8">
      <c r="B13" s="84" t="s">
        <v>459</v>
      </c>
      <c r="C13" s="85"/>
      <c r="D13" s="85"/>
      <c r="E13" s="85"/>
      <c r="F13" s="85"/>
      <c r="G13" s="87"/>
      <c r="H13" s="87"/>
    </row>
    <row r="14" spans="2:8">
      <c r="B14" s="88" t="s">
        <v>460</v>
      </c>
      <c r="C14" s="86"/>
      <c r="D14" s="86"/>
      <c r="E14" s="86"/>
      <c r="F14" s="86"/>
      <c r="G14" s="86"/>
      <c r="H14" s="86"/>
    </row>
    <row r="15" spans="2:8">
      <c r="B15" s="88" t="s">
        <v>461</v>
      </c>
      <c r="C15" s="85"/>
      <c r="D15" s="85"/>
      <c r="E15" s="85"/>
      <c r="F15" s="85"/>
      <c r="G15" s="87"/>
      <c r="H15" s="87"/>
    </row>
    <row r="16" spans="2:8">
      <c r="B16" s="84" t="s">
        <v>462</v>
      </c>
      <c r="C16" s="85"/>
      <c r="D16" s="85"/>
      <c r="E16" s="85"/>
      <c r="F16" s="85"/>
      <c r="G16" s="85"/>
      <c r="H16" s="85"/>
    </row>
    <row r="17" spans="2:8" ht="25.5">
      <c r="B17" s="84" t="s">
        <v>463</v>
      </c>
      <c r="C17" s="85"/>
      <c r="D17" s="85"/>
      <c r="E17" s="85"/>
      <c r="F17" s="85"/>
      <c r="G17" s="87"/>
      <c r="H17" s="87"/>
    </row>
    <row r="18" spans="2:8">
      <c r="B18" s="88" t="s">
        <v>464</v>
      </c>
      <c r="C18" s="85"/>
      <c r="D18" s="85"/>
      <c r="E18" s="85"/>
      <c r="F18" s="85"/>
      <c r="G18" s="87"/>
      <c r="H18" s="87"/>
    </row>
    <row r="19" spans="2:8">
      <c r="B19" s="88" t="s">
        <v>465</v>
      </c>
      <c r="C19" s="85"/>
      <c r="D19" s="85"/>
      <c r="E19" s="85"/>
      <c r="F19" s="85"/>
      <c r="G19" s="87"/>
      <c r="H19" s="87"/>
    </row>
    <row r="20" spans="2:8">
      <c r="B20" s="84" t="s">
        <v>466</v>
      </c>
      <c r="C20" s="85"/>
      <c r="D20" s="85"/>
      <c r="E20" s="85"/>
      <c r="F20" s="85"/>
      <c r="G20" s="87"/>
      <c r="H20" s="87"/>
    </row>
    <row r="21" spans="2:8">
      <c r="B21" s="89"/>
      <c r="C21" s="90"/>
      <c r="D21" s="91"/>
      <c r="E21" s="91"/>
      <c r="F21" s="91"/>
      <c r="G21" s="87"/>
      <c r="H21" s="87"/>
    </row>
    <row r="22" spans="2:8">
      <c r="B22" s="82" t="s">
        <v>257</v>
      </c>
      <c r="C22" s="90">
        <f>C23+C24+C28+C29+C32</f>
        <v>0</v>
      </c>
      <c r="D22" s="90">
        <f t="shared" ref="D22:G22" si="1">D23+D24+D28+D29+D32</f>
        <v>0</v>
      </c>
      <c r="E22" s="90">
        <f t="shared" si="1"/>
        <v>0</v>
      </c>
      <c r="F22" s="90">
        <f t="shared" si="1"/>
        <v>0</v>
      </c>
      <c r="G22" s="90">
        <f t="shared" si="1"/>
        <v>0</v>
      </c>
      <c r="H22" s="90">
        <f>E22-F22</f>
        <v>0</v>
      </c>
    </row>
    <row r="23" spans="2:8">
      <c r="B23" s="84" t="s">
        <v>457</v>
      </c>
      <c r="C23" s="85"/>
      <c r="D23" s="85"/>
      <c r="E23" s="85"/>
      <c r="F23" s="85"/>
      <c r="G23" s="85"/>
      <c r="H23" s="85"/>
    </row>
    <row r="24" spans="2:8">
      <c r="B24" s="84" t="s">
        <v>458</v>
      </c>
      <c r="C24" s="85"/>
      <c r="D24" s="85"/>
      <c r="E24" s="85"/>
      <c r="F24" s="86"/>
      <c r="G24" s="87"/>
      <c r="H24" s="86"/>
    </row>
    <row r="25" spans="2:8">
      <c r="B25" s="84" t="s">
        <v>459</v>
      </c>
      <c r="C25" s="85"/>
      <c r="D25" s="85"/>
      <c r="E25" s="85"/>
      <c r="F25" s="85"/>
      <c r="G25" s="87"/>
      <c r="H25" s="87"/>
    </row>
    <row r="26" spans="2:8">
      <c r="B26" s="88" t="s">
        <v>460</v>
      </c>
      <c r="C26" s="85"/>
      <c r="D26" s="86"/>
      <c r="E26" s="85"/>
      <c r="F26" s="85"/>
      <c r="G26" s="87"/>
      <c r="H26" s="87"/>
    </row>
    <row r="27" spans="2:8">
      <c r="B27" s="88" t="s">
        <v>461</v>
      </c>
      <c r="C27" s="85"/>
      <c r="D27" s="85"/>
      <c r="E27" s="85"/>
      <c r="F27" s="85"/>
      <c r="G27" s="87"/>
      <c r="H27" s="87"/>
    </row>
    <row r="28" spans="2:8">
      <c r="B28" s="84" t="s">
        <v>462</v>
      </c>
      <c r="C28" s="85"/>
      <c r="D28" s="85"/>
      <c r="E28" s="85"/>
      <c r="F28" s="85"/>
      <c r="G28" s="85"/>
      <c r="H28" s="85"/>
    </row>
    <row r="29" spans="2:8" ht="25.5">
      <c r="B29" s="84" t="s">
        <v>467</v>
      </c>
      <c r="C29" s="85"/>
      <c r="D29" s="85"/>
      <c r="E29" s="85"/>
      <c r="F29" s="85"/>
      <c r="G29" s="87"/>
      <c r="H29" s="87"/>
    </row>
    <row r="30" spans="2:8">
      <c r="B30" s="92" t="s">
        <v>464</v>
      </c>
      <c r="C30" s="85"/>
      <c r="D30" s="85"/>
      <c r="E30" s="85"/>
      <c r="F30" s="85"/>
      <c r="G30" s="87"/>
      <c r="H30" s="87"/>
    </row>
    <row r="31" spans="2:8">
      <c r="B31" s="92" t="s">
        <v>465</v>
      </c>
      <c r="C31" s="85"/>
      <c r="D31" s="85"/>
      <c r="E31" s="85"/>
      <c r="F31" s="85"/>
      <c r="G31" s="87"/>
      <c r="H31" s="87"/>
    </row>
    <row r="32" spans="2:8">
      <c r="B32" s="84" t="s">
        <v>466</v>
      </c>
      <c r="C32" s="85"/>
      <c r="D32" s="85"/>
      <c r="E32" s="85"/>
      <c r="F32" s="85"/>
      <c r="G32" s="87"/>
      <c r="H32" s="87"/>
    </row>
    <row r="33" spans="2:8" ht="13.5" thickBot="1">
      <c r="B33" s="84"/>
      <c r="C33" s="90"/>
      <c r="D33" s="85"/>
      <c r="E33" s="90"/>
      <c r="F33" s="90"/>
      <c r="G33" s="87"/>
      <c r="H33" s="87"/>
    </row>
    <row r="34" spans="2:8" ht="13.5" thickBot="1">
      <c r="B34" s="93" t="s">
        <v>468</v>
      </c>
      <c r="C34" s="94">
        <f>C10+C22</f>
        <v>0</v>
      </c>
      <c r="D34" s="94">
        <f t="shared" ref="D34:F34" si="2">D10+D22</f>
        <v>0</v>
      </c>
      <c r="E34" s="94">
        <f t="shared" si="2"/>
        <v>0</v>
      </c>
      <c r="F34" s="94">
        <f t="shared" si="2"/>
        <v>0</v>
      </c>
      <c r="G34" s="94">
        <f>G10+G22</f>
        <v>0</v>
      </c>
      <c r="H34" s="94">
        <f>H10+H22</f>
        <v>0</v>
      </c>
    </row>
    <row r="35" spans="2:8">
      <c r="G35" s="298">
        <f>F34-G34</f>
        <v>0</v>
      </c>
    </row>
    <row r="36" spans="2:8" ht="15">
      <c r="B36" s="162" t="s">
        <v>517</v>
      </c>
      <c r="C36" s="237">
        <v>19407224</v>
      </c>
      <c r="D36" s="237">
        <v>1759873.9100000001</v>
      </c>
      <c r="E36" s="237">
        <v>21167097.91</v>
      </c>
      <c r="F36" s="237">
        <v>9620400.7199999988</v>
      </c>
      <c r="G36" s="237">
        <v>9544959.4800000004</v>
      </c>
      <c r="H36" s="237">
        <v>11546697.189999999</v>
      </c>
    </row>
    <row r="37" spans="2:8">
      <c r="B37" s="81" t="s">
        <v>516</v>
      </c>
    </row>
    <row r="39" spans="2:8">
      <c r="C39" s="298">
        <f>C36-C34</f>
        <v>19407224</v>
      </c>
      <c r="D39" s="298">
        <f t="shared" ref="D39:H39" si="3">D36-D34</f>
        <v>1759873.9100000001</v>
      </c>
      <c r="E39" s="298">
        <f t="shared" si="3"/>
        <v>21167097.91</v>
      </c>
      <c r="F39" s="298">
        <f t="shared" si="3"/>
        <v>9620400.7199999988</v>
      </c>
      <c r="G39" s="298">
        <f t="shared" si="3"/>
        <v>9544959.4800000004</v>
      </c>
      <c r="H39" s="298">
        <f t="shared" si="3"/>
        <v>11546697.189999999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2023-07-31T18:48:32Z</cp:lastPrinted>
  <dcterms:created xsi:type="dcterms:W3CDTF">2017-05-03T19:21:22Z</dcterms:created>
  <dcterms:modified xsi:type="dcterms:W3CDTF">2023-10-25T17:58:34Z</dcterms:modified>
</cp:coreProperties>
</file>